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embeddings/oleObject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7b1\AC\Temp\"/>
    </mc:Choice>
  </mc:AlternateContent>
  <xr:revisionPtr revIDLastSave="0" documentId="8_{4A225062-858E-4372-813A-62071F987776}" xr6:coauthVersionLast="47" xr6:coauthVersionMax="47" xr10:uidLastSave="{00000000-0000-0000-0000-000000000000}"/>
  <bookViews>
    <workbookView xWindow="-60" yWindow="-60" windowWidth="15480" windowHeight="11640" tabRatio="673" xr2:uid="{00000000-000D-0000-FFFF-FFFF00000000}"/>
  </bookViews>
  <sheets>
    <sheet name="PROPOSAL COVER SHEET" sheetId="1" r:id="rId1"/>
    <sheet name="PROPOSAL SUMMARY" sheetId="2" r:id="rId2"/>
    <sheet name="SCHED 1" sheetId="3" r:id="rId3"/>
    <sheet name="SCHED 2" sheetId="4" r:id="rId4"/>
    <sheet name="SCHED 3" sheetId="5" r:id="rId5"/>
    <sheet name="SCHED 4" sheetId="6" r:id="rId6"/>
    <sheet name="SCHED 5" sheetId="7" r:id="rId7"/>
    <sheet name="Hour Allocation" sheetId="9" r:id="rId8"/>
  </sheets>
  <definedNames>
    <definedName name="_xlnm.Print_Titles" localSheetId="2">'SCHED 1'!$1:$9</definedName>
    <definedName name="_xlnm.Print_Titles" localSheetId="3">'SCHED 2'!$1:$6</definedName>
    <definedName name="_xlnm.Print_Titles" localSheetId="4">'SCHED 3'!$1:$6</definedName>
    <definedName name="_xlnm.Print_Titles" localSheetId="5">'SCHED 4'!$1:$6</definedName>
    <definedName name="_xlnm.Print_Titles" localSheetId="6">'SCHED 5'!$1:$6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" i="5" l="1"/>
  <c r="V13" i="5"/>
  <c r="V12" i="5"/>
  <c r="V11" i="5"/>
  <c r="V10" i="5"/>
  <c r="V17" i="5"/>
  <c r="S24" i="5"/>
  <c r="T23" i="5"/>
  <c r="T22" i="5"/>
  <c r="T24" i="5" s="1"/>
  <c r="S17" i="5"/>
  <c r="D39" i="9" s="1"/>
  <c r="D41" i="9" s="1"/>
  <c r="T16" i="5"/>
  <c r="T15" i="5"/>
  <c r="T14" i="5"/>
  <c r="T13" i="5"/>
  <c r="T12" i="5"/>
  <c r="T11" i="5"/>
  <c r="T10" i="5"/>
  <c r="O24" i="5"/>
  <c r="P23" i="5"/>
  <c r="P22" i="5"/>
  <c r="P24" i="5"/>
  <c r="O17" i="5"/>
  <c r="D31" i="9"/>
  <c r="P16" i="5"/>
  <c r="P15" i="5"/>
  <c r="P14" i="5"/>
  <c r="P13" i="5"/>
  <c r="P12" i="5"/>
  <c r="P11" i="5"/>
  <c r="P10" i="5"/>
  <c r="P17" i="5"/>
  <c r="P26" i="5"/>
  <c r="B41" i="7"/>
  <c r="B43" i="7"/>
  <c r="B30" i="7"/>
  <c r="B32" i="7"/>
  <c r="B37" i="7"/>
  <c r="B38" i="7" s="1"/>
  <c r="E47" i="7"/>
  <c r="E30" i="7"/>
  <c r="E32" i="7"/>
  <c r="E37" i="7"/>
  <c r="E38" i="7"/>
  <c r="E49" i="7"/>
  <c r="D47" i="7"/>
  <c r="D30" i="7"/>
  <c r="D32" i="7"/>
  <c r="D37" i="7"/>
  <c r="D38" i="7" s="1"/>
  <c r="D49" i="7" s="1"/>
  <c r="C47" i="7"/>
  <c r="C30" i="7"/>
  <c r="C32" i="7"/>
  <c r="C37" i="7"/>
  <c r="C38" i="7" s="1"/>
  <c r="C49" i="7" s="1"/>
  <c r="E29" i="6"/>
  <c r="E32" i="6"/>
  <c r="E37" i="6"/>
  <c r="D29" i="6"/>
  <c r="D32" i="6"/>
  <c r="D37" i="6"/>
  <c r="C29" i="6"/>
  <c r="C32" i="6"/>
  <c r="C37" i="6"/>
  <c r="B29" i="6"/>
  <c r="B42" i="7"/>
  <c r="B32" i="6"/>
  <c r="B37" i="6"/>
  <c r="N28" i="5"/>
  <c r="P28" i="5"/>
  <c r="D10" i="5"/>
  <c r="D11" i="5"/>
  <c r="D12" i="5"/>
  <c r="D13" i="5"/>
  <c r="D14" i="5"/>
  <c r="D15" i="5"/>
  <c r="D16" i="5"/>
  <c r="D17" i="5" s="1"/>
  <c r="D22" i="5"/>
  <c r="D23" i="5"/>
  <c r="D24" i="5" s="1"/>
  <c r="H10" i="5"/>
  <c r="H11" i="5"/>
  <c r="H12" i="5"/>
  <c r="H13" i="5"/>
  <c r="H14" i="5"/>
  <c r="H15" i="5"/>
  <c r="H16" i="5"/>
  <c r="H22" i="5"/>
  <c r="H23" i="5"/>
  <c r="H24" i="5"/>
  <c r="L10" i="5"/>
  <c r="L11" i="5"/>
  <c r="W11" i="5"/>
  <c r="L12" i="5"/>
  <c r="W12" i="5"/>
  <c r="L13" i="5"/>
  <c r="L14" i="5"/>
  <c r="W14" i="5" s="1"/>
  <c r="L15" i="5"/>
  <c r="L16" i="5"/>
  <c r="L22" i="5"/>
  <c r="L23" i="5"/>
  <c r="L24" i="5"/>
  <c r="V22" i="5"/>
  <c r="V24" i="5"/>
  <c r="K24" i="5"/>
  <c r="G24" i="5"/>
  <c r="C24" i="5"/>
  <c r="K17" i="5"/>
  <c r="D23" i="9"/>
  <c r="G17" i="5"/>
  <c r="D15" i="9"/>
  <c r="C17" i="5"/>
  <c r="D7" i="9"/>
  <c r="B14" i="4"/>
  <c r="B44" i="7"/>
  <c r="B47" i="7" s="1"/>
  <c r="E14" i="3"/>
  <c r="E13" i="3"/>
  <c r="E12" i="3"/>
  <c r="E11" i="3"/>
  <c r="E10" i="3"/>
  <c r="E15" i="3"/>
  <c r="T17" i="5"/>
  <c r="W10" i="5"/>
  <c r="F28" i="5"/>
  <c r="D26" i="5"/>
  <c r="D10" i="9"/>
  <c r="D12" i="9"/>
  <c r="D9" i="9"/>
  <c r="D11" i="9"/>
  <c r="D35" i="9"/>
  <c r="D36" i="9"/>
  <c r="D34" i="9"/>
  <c r="D33" i="9"/>
  <c r="D37" i="9"/>
  <c r="T26" i="5"/>
  <c r="D20" i="9"/>
  <c r="D19" i="9"/>
  <c r="D17" i="9"/>
  <c r="D18" i="9"/>
  <c r="C9" i="2"/>
  <c r="D28" i="9"/>
  <c r="D25" i="9"/>
  <c r="D26" i="9"/>
  <c r="D27" i="9"/>
  <c r="D44" i="9"/>
  <c r="J28" i="5"/>
  <c r="W15" i="5"/>
  <c r="D43" i="9"/>
  <c r="B28" i="5"/>
  <c r="D28" i="5"/>
  <c r="W22" i="5"/>
  <c r="B13" i="2"/>
  <c r="D42" i="9"/>
  <c r="D45" i="9"/>
  <c r="R28" i="5"/>
  <c r="B19" i="4"/>
  <c r="D13" i="9"/>
  <c r="B10" i="2"/>
  <c r="B16" i="3"/>
  <c r="E16" i="3"/>
  <c r="T28" i="5"/>
  <c r="D21" i="9"/>
  <c r="C10" i="2"/>
  <c r="E17" i="3"/>
  <c r="D29" i="9" l="1"/>
  <c r="L17" i="5"/>
  <c r="L26" i="5" s="1"/>
  <c r="L28" i="5" s="1"/>
  <c r="W23" i="5"/>
  <c r="W24" i="5" s="1"/>
  <c r="C12" i="2" s="1"/>
  <c r="W16" i="5"/>
  <c r="W13" i="5"/>
  <c r="W17" i="5" s="1"/>
  <c r="C11" i="2" s="1"/>
  <c r="H17" i="5"/>
  <c r="H26" i="5" s="1"/>
  <c r="B49" i="7"/>
  <c r="B17" i="2" s="1"/>
  <c r="H28" i="5" l="1"/>
  <c r="W28" i="5" s="1"/>
  <c r="C13" i="2" s="1"/>
  <c r="W26" i="5"/>
  <c r="C16" i="2"/>
  <c r="C17" i="2" l="1"/>
  <c r="C18" i="2" s="1"/>
  <c r="C19" i="2" l="1"/>
  <c r="C21" i="2"/>
  <c r="E35" i="9" l="1"/>
  <c r="E20" i="9"/>
  <c r="E19" i="9"/>
  <c r="E26" i="9"/>
  <c r="E10" i="9"/>
  <c r="E9" i="9"/>
  <c r="E12" i="9"/>
  <c r="E34" i="9"/>
  <c r="E44" i="9"/>
  <c r="E43" i="9"/>
  <c r="E25" i="9"/>
  <c r="E17" i="9"/>
  <c r="E33" i="9"/>
  <c r="E27" i="9"/>
  <c r="E28" i="9"/>
  <c r="E18" i="9"/>
  <c r="E41" i="9"/>
  <c r="E11" i="9"/>
  <c r="E42" i="9"/>
  <c r="E36" i="9"/>
  <c r="E45" i="9" l="1"/>
  <c r="E37" i="9"/>
  <c r="E21" i="9"/>
  <c r="E29" i="9"/>
  <c r="E13" i="9"/>
</calcChain>
</file>

<file path=xl/sharedStrings.xml><?xml version="1.0" encoding="utf-8"?>
<sst xmlns="http://schemas.openxmlformats.org/spreadsheetml/2006/main" count="312" uniqueCount="179">
  <si>
    <t>Instructions:  Complete or provide own cover letter.  Assure all elements required by Section L are provided.</t>
  </si>
  <si>
    <t>PROPOSAL SUMMARY</t>
  </si>
  <si>
    <t xml:space="preserve"> </t>
  </si>
  <si>
    <t xml:space="preserve">Proposal Submitted In Response to RFP W91CRB-11-R-0019 (Exhibit L2) </t>
  </si>
  <si>
    <t>Proposed</t>
  </si>
  <si>
    <t>Elements Of Cost:</t>
  </si>
  <si>
    <t>Rate</t>
  </si>
  <si>
    <t>Amount</t>
  </si>
  <si>
    <t>Reference</t>
  </si>
  <si>
    <t>Direct Material</t>
  </si>
  <si>
    <t>Schedule 1</t>
  </si>
  <si>
    <t>Material Handling Overhead</t>
  </si>
  <si>
    <t>Schedules 1&amp;2</t>
  </si>
  <si>
    <t>Direct Labor</t>
  </si>
  <si>
    <t>Schedule 3</t>
  </si>
  <si>
    <t>Manufacturing Labor N/A</t>
  </si>
  <si>
    <t>Direct Labor Overhead</t>
  </si>
  <si>
    <t>Schedules 3&amp;4</t>
  </si>
  <si>
    <t>Subcontracts N/A</t>
  </si>
  <si>
    <t>Other Direct Costs (ODCs)</t>
  </si>
  <si>
    <t>SUBTOTAL</t>
  </si>
  <si>
    <t>General &amp; Administrative (G&amp;A) Expense</t>
  </si>
  <si>
    <t>Schedule 5</t>
  </si>
  <si>
    <t>TOTAL COST</t>
  </si>
  <si>
    <t>Profit/Fee*</t>
  </si>
  <si>
    <t>FCCOM**</t>
  </si>
  <si>
    <t>TOTAL PRICE</t>
  </si>
  <si>
    <t>* DFARS 215.404-4 provides guidelines on proposed profit/fee.</t>
  </si>
  <si>
    <t>** Only if Applicable - Facilities Capital Cost Of Money (FCCOM)</t>
  </si>
  <si>
    <t xml:space="preserve">  To be allowable FCCOM must be prepared in accordance with</t>
  </si>
  <si>
    <t xml:space="preserve">  FAR Appendix 1, FAR part 9904.414.</t>
  </si>
  <si>
    <t>Instructions:  Enter numeric percentage for Profit/Fee under "Proposed Rate".  Enter "FCCOM if applicable.</t>
  </si>
  <si>
    <t>SCHEDULE 1 - DIRECT MATERIAL</t>
  </si>
  <si>
    <t>BILL OF MATERIAL</t>
  </si>
  <si>
    <t>Category</t>
  </si>
  <si>
    <t>QTY (Note 4)</t>
  </si>
  <si>
    <t>Unit Of Measure</t>
  </si>
  <si>
    <t>Unit Price</t>
  </si>
  <si>
    <t>Total</t>
  </si>
  <si>
    <t>Notes</t>
  </si>
  <si>
    <t>Brochures</t>
  </si>
  <si>
    <t>each</t>
  </si>
  <si>
    <t>Conference Booth</t>
  </si>
  <si>
    <t>piece</t>
  </si>
  <si>
    <t>2</t>
  </si>
  <si>
    <t>Conference Materials</t>
  </si>
  <si>
    <t>1</t>
  </si>
  <si>
    <t>Workshop Materials</t>
  </si>
  <si>
    <t>Synchronization Materials</t>
  </si>
  <si>
    <t>Subtotal</t>
  </si>
  <si>
    <t>Material OH</t>
  </si>
  <si>
    <t>3</t>
  </si>
  <si>
    <t>Explanatory Notes:</t>
  </si>
  <si>
    <t>1.    These prices are supported by multiple vendor quotes. Quotations are available upon request.</t>
  </si>
  <si>
    <t>2.    Unit prices are contained in Srings Inc Catalog 00-2009-25678. Catalog is available upon request.</t>
  </si>
  <si>
    <t>3.    See Schedule 2 for OH rate computation.</t>
  </si>
  <si>
    <t>4.   The proposed quantities are from engineering drawings.  The drawings are availble for review upon request.</t>
  </si>
  <si>
    <t>Instructions:  Enter information under column headings: Category, QTY, Unit Of Measure, and Unit Price.  Enter any notes</t>
  </si>
  <si>
    <t>that add clarity to the proposal.</t>
  </si>
  <si>
    <t>SCHEDULE 2 - MATERIAL OVERHEAD RATE</t>
  </si>
  <si>
    <t>MATERIAL OVERHEAD</t>
  </si>
  <si>
    <t>Budget</t>
  </si>
  <si>
    <t>Actual Expenses (Note 1)</t>
  </si>
  <si>
    <t>Material Handling Expenses (Note 2)</t>
  </si>
  <si>
    <t>FY 2011</t>
  </si>
  <si>
    <t>FY 2010</t>
  </si>
  <si>
    <t>FY 2009</t>
  </si>
  <si>
    <t>FY 2008</t>
  </si>
  <si>
    <t>Purchasing Dept.</t>
  </si>
  <si>
    <t>Receiving Dept.</t>
  </si>
  <si>
    <t>Total Expenses</t>
  </si>
  <si>
    <t>Less: FAR 31 Unallowable Expense</t>
  </si>
  <si>
    <t>Net Allowable Expenses</t>
  </si>
  <si>
    <t>Allocation Base</t>
  </si>
  <si>
    <t>Materials (Total For Year)</t>
  </si>
  <si>
    <t>Material Overhead Rate</t>
  </si>
  <si>
    <t>Note 3</t>
  </si>
  <si>
    <t>Expanatory Notes:</t>
  </si>
  <si>
    <t>1.    Provide the prior three years actual amounts .</t>
  </si>
  <si>
    <t>2.    The projected material OH expenses are based on the operating budget for FY 2010.</t>
  </si>
  <si>
    <t>3.   The same rate is estimated for the FY 2012 - 2015 outyears.</t>
  </si>
  <si>
    <t xml:space="preserve">Instructions:  Enter material Handling expense data.  Enter any notes that add clarity to the proposal.  </t>
  </si>
  <si>
    <t>SCHEDULE 3 - DIRECT LABOR</t>
  </si>
  <si>
    <t xml:space="preserve">      DIRECT LABOR</t>
  </si>
  <si>
    <t>TOTAL</t>
  </si>
  <si>
    <t>DIRECT LABOR</t>
  </si>
  <si>
    <t>Rate/Hr</t>
  </si>
  <si>
    <t>Hours</t>
  </si>
  <si>
    <t>$</t>
  </si>
  <si>
    <t>Program Manager</t>
  </si>
  <si>
    <t>Senior Analyst</t>
  </si>
  <si>
    <t>Mid-level Analyst</t>
  </si>
  <si>
    <t>Junior Analyst</t>
  </si>
  <si>
    <t xml:space="preserve">Senior Program Integration Specialist </t>
  </si>
  <si>
    <t>MANUFACTURING DIRECT LABOR</t>
  </si>
  <si>
    <t>Not Applicable</t>
  </si>
  <si>
    <t>TOTAL DIRECT LABOR</t>
  </si>
  <si>
    <t>DIRECT LABOR OVERHEAD</t>
  </si>
  <si>
    <t>All labor hours proposed were estimated based on historical hours on a similar prior contract.</t>
  </si>
  <si>
    <t>The support for the proposed hours is available upon request.</t>
  </si>
  <si>
    <t>The direct labor rates are based on actual historical average rates as of 12/31/08.</t>
  </si>
  <si>
    <t>Instructions:  Enter "Direct Labor" category.  Next, enter "Rate/HR" and "Hours" for each year.  Add any notes that add clarity to the proposal.</t>
  </si>
  <si>
    <t>SCHEDULE 4 - DIRECT LABOR OVERHEAD RATE</t>
  </si>
  <si>
    <t xml:space="preserve">                                        DIRECT LABOR OVERHEAD RATE</t>
  </si>
  <si>
    <t>Budget (Note 2)</t>
  </si>
  <si>
    <t>Overhead Expenses:</t>
  </si>
  <si>
    <t>Indirect payroll</t>
  </si>
  <si>
    <t>Payroll taxes (FICA, FUTA, SUTA, Workmans Comp)</t>
  </si>
  <si>
    <t>Vacation</t>
  </si>
  <si>
    <t>Holiday</t>
  </si>
  <si>
    <t>Sick Leave</t>
  </si>
  <si>
    <t>Pensions</t>
  </si>
  <si>
    <t>Employee Morale</t>
  </si>
  <si>
    <t>Entertainment</t>
  </si>
  <si>
    <t>Office Equipment</t>
  </si>
  <si>
    <t>Depreciation</t>
  </si>
  <si>
    <t>Subscriptions</t>
  </si>
  <si>
    <t>Travel</t>
  </si>
  <si>
    <t>Miscellaneous</t>
  </si>
  <si>
    <t>Stationery</t>
  </si>
  <si>
    <t>Reproduction</t>
  </si>
  <si>
    <t>Maintenance</t>
  </si>
  <si>
    <t>Rent</t>
  </si>
  <si>
    <t>Telephone</t>
  </si>
  <si>
    <t>Insurance</t>
  </si>
  <si>
    <t>Total Pool</t>
  </si>
  <si>
    <t>Less: FAR 31 Unallowable Cost</t>
  </si>
  <si>
    <t>Net Allowable cost</t>
  </si>
  <si>
    <t>1.   Provide the prior three years actual overhead expense and allocation base.</t>
  </si>
  <si>
    <t>2.   The proposed overhead expenses &amp; allocation base are based on the opertaing budget for FY 2009 which is based on</t>
  </si>
  <si>
    <t xml:space="preserve">      prior years actual historical experience.</t>
  </si>
  <si>
    <t>3.   The same rate is estimated for 2011 through 2015.</t>
  </si>
  <si>
    <t xml:space="preserve">Instructions:  Enter direct labor overhead data.  Enter any notes that add clarity to the proposal.  </t>
  </si>
  <si>
    <t>SCHEDULE 5 - GENERAL &amp; ADMINISTRATIVE (G&amp;A) EXPENSE</t>
  </si>
  <si>
    <t xml:space="preserve">                                                    G&amp;A EXPENSE RATE</t>
  </si>
  <si>
    <t>G&amp;A Expenses:</t>
  </si>
  <si>
    <t>Officer's Salaries</t>
  </si>
  <si>
    <t>Administrative Salaries</t>
  </si>
  <si>
    <t>Interest</t>
  </si>
  <si>
    <t>Contributions</t>
  </si>
  <si>
    <t>Legal Fees</t>
  </si>
  <si>
    <t>Accounting Fees</t>
  </si>
  <si>
    <t>Computer Cost</t>
  </si>
  <si>
    <t>Advertising</t>
  </si>
  <si>
    <t>Bid &amp; Proposal (B&amp;P) Cost</t>
  </si>
  <si>
    <t>Total G&amp;A &amp; B&amp;P Cost</t>
  </si>
  <si>
    <t>Less: FAR 31 Unallowable Costs</t>
  </si>
  <si>
    <t>Total Unallowable Costs</t>
  </si>
  <si>
    <t>G&amp;A Pool After Deducting Unallowable Cost</t>
  </si>
  <si>
    <t>Allocation Base (Note 3)</t>
  </si>
  <si>
    <t>Direct Labor (From Sched 4)</t>
  </si>
  <si>
    <t>Overhead  (From Sched 4-Must Include Unallowables Too)</t>
  </si>
  <si>
    <t>Direct Materials  (From Sched 2)</t>
  </si>
  <si>
    <t>Material Overhead (From Sched 2)</t>
  </si>
  <si>
    <t>Subcontracts (If Included In Total Cost Base-CAS 410)</t>
  </si>
  <si>
    <t>Other Direct Costs (Total ODCs From Ledger)</t>
  </si>
  <si>
    <t>Total G&amp;A Allocation Base</t>
  </si>
  <si>
    <t>Note 4</t>
  </si>
  <si>
    <t>3.   Base should include all elements of allowable and unallowable cost NOT included in G&amp;A and B&amp;P pool.</t>
  </si>
  <si>
    <t>4.    The same rate is estimated for FY 2010 and FY 2011.</t>
  </si>
  <si>
    <t>Instructions:  Enter "G&amp;A Expenses", "Bid &amp; Proposal (B&amp;P) Cost", and "Less: FAR 31 Unallowable Costs" data.</t>
  </si>
  <si>
    <t>HOUR ALLOCATION</t>
  </si>
  <si>
    <t>2011 PROPOSED HOURS</t>
  </si>
  <si>
    <t>Note 1</t>
  </si>
  <si>
    <t>STATEMENT OF WORK SUPPORT AREA</t>
  </si>
  <si>
    <t xml:space="preserve">Percentage </t>
  </si>
  <si>
    <t>Cost</t>
  </si>
  <si>
    <t>Joint Service Integration (SOW 3.1)</t>
  </si>
  <si>
    <t>ManTech Program Execution (SOW 3.1.2)</t>
  </si>
  <si>
    <t>Technology Transition Program Support (SOW 3.2)</t>
  </si>
  <si>
    <t>Technical Process Support (SOW 3.3)</t>
  </si>
  <si>
    <t>2012 PROPOSED HOURS</t>
  </si>
  <si>
    <t>Joint Service Integration (SOW 3.1.1)</t>
  </si>
  <si>
    <t>Technical Process Support (SOW 3.2.3)</t>
  </si>
  <si>
    <t>2013 PROPOSED HOURS</t>
  </si>
  <si>
    <t>2014 PROPOSED HOURS</t>
  </si>
  <si>
    <t>2015 PROPOSED HOURS</t>
  </si>
  <si>
    <t>1.  The allocation of hours represents our best business judgement with allocation expected to remain constant.</t>
  </si>
  <si>
    <t>Instructions:  Allocate each year's hours by entering a numeric percentage under "Percentages".  Add any notes that add clarity to the proposal.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</si>
</sst>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</font>
    <font>
      <b/>
      <i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0" fontId="0" fillId="0" borderId="0" xfId="3" applyNumberFormat="1" applyFont="1"/>
    <xf numFmtId="43" fontId="0" fillId="0" borderId="0" xfId="1" applyFont="1"/>
    <xf numFmtId="44" fontId="0" fillId="0" borderId="0" xfId="2" applyFont="1"/>
    <xf numFmtId="44" fontId="0" fillId="0" borderId="2" xfId="2" applyFont="1" applyBorder="1"/>
    <xf numFmtId="44" fontId="0" fillId="0" borderId="3" xfId="2" applyFont="1" applyBorder="1"/>
    <xf numFmtId="44" fontId="0" fillId="0" borderId="0" xfId="2" applyFont="1" applyBorder="1"/>
    <xf numFmtId="43" fontId="3" fillId="0" borderId="0" xfId="1" applyFont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3" fontId="4" fillId="0" borderId="0" xfId="1" applyFont="1"/>
    <xf numFmtId="43" fontId="5" fillId="0" borderId="0" xfId="1" applyFont="1" applyAlignment="1">
      <alignment horizontal="center" wrapText="1"/>
    </xf>
    <xf numFmtId="44" fontId="5" fillId="0" borderId="0" xfId="2" applyFont="1" applyAlignment="1">
      <alignment horizontal="center"/>
    </xf>
    <xf numFmtId="44" fontId="4" fillId="0" borderId="0" xfId="2" applyFont="1"/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44" fontId="0" fillId="0" borderId="0" xfId="2" applyFont="1" applyAlignment="1">
      <alignment horizontal="center"/>
    </xf>
    <xf numFmtId="44" fontId="0" fillId="0" borderId="4" xfId="2" applyFont="1" applyBorder="1"/>
    <xf numFmtId="10" fontId="0" fillId="0" borderId="4" xfId="3" applyNumberFormat="1" applyFont="1" applyBorder="1"/>
    <xf numFmtId="0" fontId="6" fillId="0" borderId="0" xfId="0" applyFont="1"/>
    <xf numFmtId="43" fontId="6" fillId="0" borderId="0" xfId="1" applyFont="1"/>
    <xf numFmtId="43" fontId="6" fillId="0" borderId="1" xfId="1" applyFont="1" applyBorder="1" applyAlignment="1">
      <alignment horizontal="center"/>
    </xf>
    <xf numFmtId="44" fontId="6" fillId="0" borderId="0" xfId="2" applyFont="1"/>
    <xf numFmtId="44" fontId="6" fillId="0" borderId="1" xfId="2" applyFont="1" applyBorder="1" applyAlignment="1">
      <alignment horizontal="center"/>
    </xf>
    <xf numFmtId="44" fontId="4" fillId="0" borderId="0" xfId="2" applyFont="1" applyAlignment="1">
      <alignment horizontal="center"/>
    </xf>
    <xf numFmtId="43" fontId="0" fillId="0" borderId="2" xfId="1" applyFont="1" applyBorder="1"/>
    <xf numFmtId="43" fontId="0" fillId="0" borderId="0" xfId="1" applyFont="1" applyBorder="1"/>
    <xf numFmtId="0" fontId="6" fillId="0" borderId="5" xfId="0" applyFont="1" applyBorder="1" applyAlignment="1">
      <alignment horizontal="center"/>
    </xf>
    <xf numFmtId="44" fontId="6" fillId="0" borderId="0" xfId="2" applyFont="1" applyAlignment="1">
      <alignment horizontal="center"/>
    </xf>
    <xf numFmtId="44" fontId="4" fillId="0" borderId="0" xfId="2" applyFont="1" applyAlignment="1">
      <alignment horizontal="left"/>
    </xf>
    <xf numFmtId="44" fontId="7" fillId="0" borderId="0" xfId="2" applyFont="1"/>
    <xf numFmtId="0" fontId="8" fillId="0" borderId="0" xfId="0" applyFont="1" applyAlignment="1">
      <alignment horizontal="left"/>
    </xf>
    <xf numFmtId="44" fontId="6" fillId="0" borderId="0" xfId="2" applyFont="1" applyAlignment="1">
      <alignment horizont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7" fillId="0" borderId="0" xfId="2" applyFont="1" applyBorder="1"/>
    <xf numFmtId="44" fontId="7" fillId="0" borderId="3" xfId="2" applyFont="1" applyBorder="1"/>
    <xf numFmtId="49" fontId="4" fillId="0" borderId="0" xfId="0" applyNumberFormat="1" applyFont="1"/>
    <xf numFmtId="43" fontId="4" fillId="0" borderId="0" xfId="1" applyFont="1" applyAlignment="1">
      <alignment horizontal="left"/>
    </xf>
    <xf numFmtId="0" fontId="6" fillId="0" borderId="0" xfId="1" applyNumberFormat="1" applyFont="1" applyAlignment="1">
      <alignment horizontal="center"/>
    </xf>
    <xf numFmtId="0" fontId="6" fillId="0" borderId="5" xfId="2" applyNumberFormat="1" applyFont="1" applyBorder="1" applyAlignment="1">
      <alignment horizontal="center"/>
    </xf>
    <xf numFmtId="0" fontId="9" fillId="0" borderId="0" xfId="0" applyFont="1"/>
    <xf numFmtId="44" fontId="10" fillId="0" borderId="0" xfId="2" applyFont="1" applyAlignment="1">
      <alignment horizontal="center"/>
    </xf>
    <xf numFmtId="43" fontId="3" fillId="0" borderId="0" xfId="1" applyFont="1" applyBorder="1" applyAlignment="1">
      <alignment horizontal="center"/>
    </xf>
    <xf numFmtId="10" fontId="0" fillId="0" borderId="0" xfId="3" applyNumberFormat="1" applyFont="1" applyBorder="1"/>
    <xf numFmtId="10" fontId="0" fillId="0" borderId="0" xfId="2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9" fillId="0" borderId="0" xfId="1" applyNumberFormat="1" applyFont="1" applyBorder="1" applyAlignment="1">
      <alignment horizontal="center"/>
    </xf>
    <xf numFmtId="43" fontId="9" fillId="0" borderId="0" xfId="0" applyNumberFormat="1" applyFont="1" applyAlignment="1">
      <alignment horizontal="center" vertical="center"/>
    </xf>
    <xf numFmtId="0" fontId="0" fillId="0" borderId="6" xfId="0" applyBorder="1"/>
    <xf numFmtId="0" fontId="0" fillId="0" borderId="3" xfId="0" applyBorder="1"/>
    <xf numFmtId="0" fontId="3" fillId="0" borderId="3" xfId="0" applyFont="1" applyBorder="1" applyAlignment="1">
      <alignment horizontal="right"/>
    </xf>
    <xf numFmtId="43" fontId="3" fillId="0" borderId="3" xfId="0" applyNumberFormat="1" applyFont="1" applyBorder="1" applyAlignment="1">
      <alignment horizontal="center" vertical="center"/>
    </xf>
    <xf numFmtId="0" fontId="0" fillId="0" borderId="7" xfId="0" applyBorder="1"/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44" fontId="0" fillId="0" borderId="8" xfId="0" applyNumberFormat="1" applyBorder="1"/>
    <xf numFmtId="0" fontId="9" fillId="0" borderId="9" xfId="0" applyFont="1" applyBorder="1"/>
    <xf numFmtId="0" fontId="0" fillId="0" borderId="1" xfId="0" applyBorder="1"/>
    <xf numFmtId="43" fontId="9" fillId="0" borderId="1" xfId="1" applyFont="1" applyBorder="1" applyAlignment="1">
      <alignment horizontal="right"/>
    </xf>
    <xf numFmtId="43" fontId="0" fillId="0" borderId="1" xfId="0" applyNumberFormat="1" applyBorder="1" applyAlignment="1">
      <alignment horizontal="center" vertical="center"/>
    </xf>
    <xf numFmtId="44" fontId="0" fillId="0" borderId="10" xfId="0" applyNumberFormat="1" applyBorder="1"/>
    <xf numFmtId="44" fontId="1" fillId="0" borderId="5" xfId="2" applyFont="1" applyBorder="1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 applyAlignment="1"/>
    <xf numFmtId="0" fontId="3" fillId="0" borderId="1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/>
    <xf numFmtId="0" fontId="0" fillId="0" borderId="0" xfId="0" applyAlignment="1"/>
    <xf numFmtId="0" fontId="9" fillId="0" borderId="11" xfId="0" applyFont="1" applyBorder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</xdr:row>
          <xdr:rowOff>19050</xdr:rowOff>
        </xdr:from>
        <xdr:to>
          <xdr:col>16</xdr:col>
          <xdr:colOff>495300</xdr:colOff>
          <xdr:row>57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6513FA7-8FAE-4D15-9372-E40AA4B454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1"/>
  <sheetViews>
    <sheetView tabSelected="1" zoomScaleNormal="100" workbookViewId="0">
      <selection activeCell="B67" sqref="B67"/>
    </sheetView>
  </sheetViews>
  <sheetFormatPr defaultRowHeight="12.75"/>
  <sheetData>
    <row r="61" spans="1:1">
      <c r="A61" t="s">
        <v>0</v>
      </c>
    </row>
  </sheetData>
  <phoneticPr fontId="2" type="noConversion"/>
  <pageMargins left="0.25" right="0.25" top="0.5" bottom="0.5" header="0.5" footer="0.5"/>
  <pageSetup scale="6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257175</xdr:colOff>
                <xdr:row>1</xdr:row>
                <xdr:rowOff>19050</xdr:rowOff>
              </from>
              <to>
                <xdr:col>16</xdr:col>
                <xdr:colOff>495300</xdr:colOff>
                <xdr:row>57</xdr:row>
                <xdr:rowOff>114300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0"/>
  <sheetViews>
    <sheetView workbookViewId="0">
      <selection activeCell="F20" sqref="F20"/>
    </sheetView>
  </sheetViews>
  <sheetFormatPr defaultRowHeight="12.75"/>
  <cols>
    <col min="1" max="1" width="36.42578125" bestFit="1" customWidth="1"/>
    <col min="2" max="2" width="9.5703125" bestFit="1" customWidth="1"/>
    <col min="3" max="3" width="14" style="6" bestFit="1" customWidth="1"/>
    <col min="4" max="4" width="14.85546875" bestFit="1" customWidth="1"/>
  </cols>
  <sheetData>
    <row r="1" spans="1:4">
      <c r="A1" s="13" t="s">
        <v>1</v>
      </c>
    </row>
    <row r="2" spans="1:4">
      <c r="A2" s="13"/>
    </row>
    <row r="3" spans="1:4" ht="18">
      <c r="B3" s="2" t="s">
        <v>2</v>
      </c>
    </row>
    <row r="4" spans="1:4" ht="18">
      <c r="A4" t="s">
        <v>2</v>
      </c>
      <c r="B4" s="3" t="s">
        <v>2</v>
      </c>
    </row>
    <row r="5" spans="1:4" ht="18">
      <c r="A5" s="2" t="s">
        <v>3</v>
      </c>
    </row>
    <row r="7" spans="1:4">
      <c r="B7" s="1" t="s">
        <v>4</v>
      </c>
      <c r="C7" s="11" t="s">
        <v>4</v>
      </c>
      <c r="D7" s="1"/>
    </row>
    <row r="8" spans="1:4">
      <c r="A8" s="1" t="s">
        <v>5</v>
      </c>
      <c r="B8" s="4" t="s">
        <v>6</v>
      </c>
      <c r="C8" s="12" t="s">
        <v>7</v>
      </c>
      <c r="D8" s="4" t="s">
        <v>8</v>
      </c>
    </row>
    <row r="9" spans="1:4">
      <c r="A9" t="s">
        <v>9</v>
      </c>
      <c r="C9" s="7">
        <f>'SCHED 1'!$E$15</f>
        <v>55</v>
      </c>
      <c r="D9" t="s">
        <v>10</v>
      </c>
    </row>
    <row r="10" spans="1:4">
      <c r="A10" t="s">
        <v>11</v>
      </c>
      <c r="B10" s="5">
        <f>'SCHED 2'!$B$19</f>
        <v>0.05</v>
      </c>
      <c r="C10" s="6">
        <f>'SCHED 1'!$E$16</f>
        <v>2.75</v>
      </c>
      <c r="D10" t="s">
        <v>12</v>
      </c>
    </row>
    <row r="11" spans="1:4">
      <c r="A11" s="51" t="s">
        <v>13</v>
      </c>
      <c r="C11" s="6">
        <f>'SCHED 3'!$W$17</f>
        <v>75</v>
      </c>
      <c r="D11" t="s">
        <v>14</v>
      </c>
    </row>
    <row r="12" spans="1:4">
      <c r="A12" s="51" t="s">
        <v>15</v>
      </c>
      <c r="C12" s="6">
        <f>'SCHED 3'!$W$24</f>
        <v>0</v>
      </c>
      <c r="D12" t="s">
        <v>14</v>
      </c>
    </row>
    <row r="13" spans="1:4">
      <c r="A13" t="s">
        <v>16</v>
      </c>
      <c r="B13" s="5">
        <f>'SCHED 4'!$B$37</f>
        <v>0.56699486301369861</v>
      </c>
      <c r="C13" s="6">
        <f>'SCHED 3'!$W$28</f>
        <v>42.524614726027394</v>
      </c>
      <c r="D13" t="s">
        <v>17</v>
      </c>
    </row>
    <row r="14" spans="1:4">
      <c r="A14" s="51" t="s">
        <v>18</v>
      </c>
      <c r="B14" s="5"/>
      <c r="C14" s="6">
        <v>0</v>
      </c>
    </row>
    <row r="15" spans="1:4">
      <c r="A15" t="s">
        <v>19</v>
      </c>
      <c r="B15" s="5"/>
      <c r="C15" s="6">
        <v>0</v>
      </c>
    </row>
    <row r="16" spans="1:4">
      <c r="A16" s="1" t="s">
        <v>20</v>
      </c>
      <c r="C16" s="9">
        <f>SUM(C9:C15)</f>
        <v>175.27461472602738</v>
      </c>
    </row>
    <row r="17" spans="1:4">
      <c r="A17" t="s">
        <v>21</v>
      </c>
      <c r="B17" s="5">
        <f>'SCHED 5'!$B$49</f>
        <v>7.983508245877062E-2</v>
      </c>
      <c r="C17" s="6">
        <f>+B17*C16</f>
        <v>13.993063319581648</v>
      </c>
      <c r="D17" t="s">
        <v>22</v>
      </c>
    </row>
    <row r="18" spans="1:4">
      <c r="A18" s="1" t="s">
        <v>23</v>
      </c>
      <c r="C18" s="9">
        <f>SUM(C16:C17)</f>
        <v>189.26767804560902</v>
      </c>
    </row>
    <row r="19" spans="1:4">
      <c r="A19" t="s">
        <v>24</v>
      </c>
      <c r="B19" s="5">
        <v>0.08</v>
      </c>
      <c r="C19" s="6">
        <f>+B19*C18</f>
        <v>15.141414243648722</v>
      </c>
    </row>
    <row r="20" spans="1:4">
      <c r="A20" t="s">
        <v>25</v>
      </c>
      <c r="C20" s="6">
        <v>0</v>
      </c>
    </row>
    <row r="21" spans="1:4" ht="13.5" thickBot="1">
      <c r="A21" s="1" t="s">
        <v>26</v>
      </c>
      <c r="C21" s="8">
        <f>SUM(C18:C20)</f>
        <v>204.40909228925773</v>
      </c>
    </row>
    <row r="22" spans="1:4" ht="13.5" thickTop="1">
      <c r="A22" s="1"/>
      <c r="C22" s="10"/>
    </row>
    <row r="23" spans="1:4">
      <c r="A23" s="1"/>
    </row>
    <row r="24" spans="1:4">
      <c r="A24" t="s">
        <v>27</v>
      </c>
    </row>
    <row r="25" spans="1:4">
      <c r="A25" t="s">
        <v>28</v>
      </c>
    </row>
    <row r="26" spans="1:4">
      <c r="A26" t="s">
        <v>29</v>
      </c>
    </row>
    <row r="27" spans="1:4">
      <c r="A27" t="s">
        <v>30</v>
      </c>
    </row>
    <row r="30" spans="1:4">
      <c r="A30" t="s">
        <v>31</v>
      </c>
    </row>
  </sheetData>
  <phoneticPr fontId="2" type="noConversion"/>
  <pageMargins left="0.75" right="0.75" top="1" bottom="1" header="0.5" footer="0.5"/>
  <pageSetup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7"/>
  <sheetViews>
    <sheetView topLeftCell="A4" zoomScaleNormal="100" workbookViewId="0">
      <selection activeCell="C31" sqref="C31"/>
    </sheetView>
  </sheetViews>
  <sheetFormatPr defaultRowHeight="12.75"/>
  <cols>
    <col min="1" max="1" width="21.5703125" customWidth="1"/>
    <col min="2" max="2" width="9.28515625" style="6" bestFit="1" customWidth="1"/>
    <col min="4" max="4" width="9.140625" style="7"/>
    <col min="5" max="5" width="12.28515625" style="7" bestFit="1" customWidth="1"/>
    <col min="6" max="6" width="9.140625" style="24"/>
  </cols>
  <sheetData>
    <row r="1" spans="1:6">
      <c r="A1" s="13" t="s">
        <v>32</v>
      </c>
    </row>
    <row r="2" spans="1:6">
      <c r="A2" s="13"/>
    </row>
    <row r="3" spans="1:6" ht="18">
      <c r="D3" s="47" t="s">
        <v>2</v>
      </c>
    </row>
    <row r="4" spans="1:6" ht="18">
      <c r="C4" s="47" t="s">
        <v>2</v>
      </c>
      <c r="D4" s="7" t="s">
        <v>2</v>
      </c>
    </row>
    <row r="5" spans="1:6" ht="18">
      <c r="A5" s="2" t="s">
        <v>3</v>
      </c>
      <c r="C5" s="2"/>
    </row>
    <row r="6" spans="1:6" ht="18">
      <c r="C6" s="39" t="s">
        <v>33</v>
      </c>
    </row>
    <row r="9" spans="1:6" ht="25.5">
      <c r="A9" s="15" t="s">
        <v>34</v>
      </c>
      <c r="B9" s="18" t="s">
        <v>35</v>
      </c>
      <c r="C9" s="16" t="s">
        <v>36</v>
      </c>
      <c r="D9" s="19" t="s">
        <v>37</v>
      </c>
      <c r="E9" s="19" t="s">
        <v>38</v>
      </c>
      <c r="F9" s="23" t="s">
        <v>39</v>
      </c>
    </row>
    <row r="10" spans="1:6">
      <c r="A10" t="s">
        <v>40</v>
      </c>
      <c r="B10" s="6">
        <v>1</v>
      </c>
      <c r="C10" t="s">
        <v>41</v>
      </c>
      <c r="D10" s="7">
        <v>1</v>
      </c>
      <c r="E10" s="7">
        <f>+B10*D10</f>
        <v>1</v>
      </c>
      <c r="F10" s="24">
        <v>1</v>
      </c>
    </row>
    <row r="11" spans="1:6">
      <c r="A11" t="s">
        <v>42</v>
      </c>
      <c r="B11" s="6">
        <v>2</v>
      </c>
      <c r="C11" t="s">
        <v>43</v>
      </c>
      <c r="D11" s="7">
        <v>2</v>
      </c>
      <c r="E11" s="7">
        <f>+B11*D11</f>
        <v>4</v>
      </c>
      <c r="F11" s="24" t="s">
        <v>44</v>
      </c>
    </row>
    <row r="12" spans="1:6">
      <c r="A12" t="s">
        <v>45</v>
      </c>
      <c r="B12" s="6">
        <v>3</v>
      </c>
      <c r="C12" t="s">
        <v>43</v>
      </c>
      <c r="D12" s="7">
        <v>3</v>
      </c>
      <c r="E12" s="7">
        <f>+B12*D12</f>
        <v>9</v>
      </c>
      <c r="F12" s="24" t="s">
        <v>46</v>
      </c>
    </row>
    <row r="13" spans="1:6">
      <c r="A13" t="s">
        <v>47</v>
      </c>
      <c r="B13" s="6">
        <v>4</v>
      </c>
      <c r="C13" t="s">
        <v>43</v>
      </c>
      <c r="D13" s="7">
        <v>4</v>
      </c>
      <c r="E13" s="7">
        <f>+B13*D13</f>
        <v>16</v>
      </c>
      <c r="F13" s="24" t="s">
        <v>44</v>
      </c>
    </row>
    <row r="14" spans="1:6">
      <c r="A14" t="s">
        <v>48</v>
      </c>
      <c r="B14" s="6">
        <v>5</v>
      </c>
      <c r="C14" t="s">
        <v>43</v>
      </c>
      <c r="D14" s="7">
        <v>5</v>
      </c>
      <c r="E14" s="7">
        <f>+B14*D14</f>
        <v>25</v>
      </c>
      <c r="F14" s="24" t="s">
        <v>44</v>
      </c>
    </row>
    <row r="15" spans="1:6">
      <c r="A15" s="1" t="s">
        <v>49</v>
      </c>
      <c r="E15" s="9">
        <f>SUM(E10:E14)</f>
        <v>55</v>
      </c>
    </row>
    <row r="16" spans="1:6">
      <c r="A16" t="s">
        <v>50</v>
      </c>
      <c r="B16" s="5">
        <f>'SCHED 2'!$B$19</f>
        <v>0.05</v>
      </c>
      <c r="E16" s="7">
        <f>+B16*E15</f>
        <v>2.75</v>
      </c>
      <c r="F16" s="24" t="s">
        <v>51</v>
      </c>
    </row>
    <row r="17" spans="1:5" ht="13.5" thickBot="1">
      <c r="A17" s="1" t="s">
        <v>38</v>
      </c>
      <c r="E17" s="8">
        <f>SUM(E15:E16)</f>
        <v>57.75</v>
      </c>
    </row>
    <row r="18" spans="1:5" ht="13.5" thickTop="1"/>
    <row r="19" spans="1:5">
      <c r="A19" s="25" t="s">
        <v>52</v>
      </c>
    </row>
    <row r="20" spans="1:5">
      <c r="A20" t="s">
        <v>53</v>
      </c>
    </row>
    <row r="21" spans="1:5">
      <c r="A21" t="s">
        <v>54</v>
      </c>
    </row>
    <row r="22" spans="1:5">
      <c r="A22" t="s">
        <v>55</v>
      </c>
    </row>
    <row r="23" spans="1:5">
      <c r="A23" t="s">
        <v>56</v>
      </c>
    </row>
    <row r="26" spans="1:5">
      <c r="A26" t="s">
        <v>57</v>
      </c>
    </row>
    <row r="27" spans="1:5">
      <c r="A27" t="s">
        <v>58</v>
      </c>
    </row>
  </sheetData>
  <phoneticPr fontId="2" type="noConversion"/>
  <pageMargins left="0.25" right="0.25" top="1" bottom="1" header="0.5" footer="0.5"/>
  <pageSetup scale="97" fitToHeight="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6"/>
  <sheetViews>
    <sheetView topLeftCell="A4" zoomScaleNormal="100" workbookViewId="0">
      <selection activeCell="B31" sqref="B31"/>
    </sheetView>
  </sheetViews>
  <sheetFormatPr defaultRowHeight="12.75"/>
  <cols>
    <col min="1" max="1" width="34.5703125" bestFit="1" customWidth="1"/>
    <col min="2" max="2" width="12.28515625" style="7" bestFit="1" customWidth="1"/>
    <col min="3" max="5" width="9.140625" style="7"/>
  </cols>
  <sheetData>
    <row r="1" spans="1:6">
      <c r="A1" s="13" t="s">
        <v>59</v>
      </c>
      <c r="F1" s="24"/>
    </row>
    <row r="2" spans="1:6">
      <c r="A2" s="13"/>
      <c r="F2" s="24"/>
    </row>
    <row r="3" spans="1:6" ht="18">
      <c r="B3" s="22" t="s">
        <v>2</v>
      </c>
    </row>
    <row r="4" spans="1:6" ht="18">
      <c r="B4" s="22" t="s">
        <v>2</v>
      </c>
    </row>
    <row r="5" spans="1:6" ht="18">
      <c r="A5" s="2" t="s">
        <v>3</v>
      </c>
      <c r="C5" s="20"/>
      <c r="F5" s="24"/>
    </row>
    <row r="6" spans="1:6" ht="18">
      <c r="B6" s="34" t="s">
        <v>60</v>
      </c>
      <c r="F6" s="24"/>
    </row>
    <row r="8" spans="1:6" ht="13.5" thickBot="1">
      <c r="B8" s="26" t="s">
        <v>61</v>
      </c>
      <c r="C8" s="72" t="s">
        <v>62</v>
      </c>
      <c r="D8" s="72"/>
      <c r="E8" s="72"/>
    </row>
    <row r="9" spans="1:6">
      <c r="A9" s="13" t="s">
        <v>63</v>
      </c>
      <c r="B9" s="52" t="s">
        <v>64</v>
      </c>
      <c r="C9" s="52" t="s">
        <v>65</v>
      </c>
      <c r="D9" s="52" t="s">
        <v>66</v>
      </c>
      <c r="E9" s="52" t="s">
        <v>67</v>
      </c>
    </row>
    <row r="10" spans="1:6">
      <c r="A10" t="s">
        <v>68</v>
      </c>
      <c r="B10" s="7">
        <v>10000</v>
      </c>
    </row>
    <row r="11" spans="1:6">
      <c r="A11" t="s">
        <v>69</v>
      </c>
      <c r="B11" s="7">
        <v>2500</v>
      </c>
    </row>
    <row r="12" spans="1:6">
      <c r="A12" s="21" t="s">
        <v>70</v>
      </c>
      <c r="B12" s="9">
        <v>12500</v>
      </c>
    </row>
    <row r="13" spans="1:6">
      <c r="A13" t="s">
        <v>71</v>
      </c>
      <c r="B13" s="7">
        <v>0</v>
      </c>
    </row>
    <row r="14" spans="1:6" ht="13.5" thickBot="1">
      <c r="A14" s="21" t="s">
        <v>72</v>
      </c>
      <c r="B14" s="8">
        <f>+B12-B13</f>
        <v>12500</v>
      </c>
    </row>
    <row r="15" spans="1:6" ht="13.5" thickTop="1"/>
    <row r="16" spans="1:6">
      <c r="A16" s="1" t="s">
        <v>73</v>
      </c>
    </row>
    <row r="17" spans="1:6" ht="13.5" thickBot="1">
      <c r="A17" t="s">
        <v>74</v>
      </c>
      <c r="B17" s="27">
        <v>250000</v>
      </c>
    </row>
    <row r="18" spans="1:6" ht="13.5" thickTop="1"/>
    <row r="19" spans="1:6" ht="13.5" thickBot="1">
      <c r="A19" t="s">
        <v>75</v>
      </c>
      <c r="B19" s="28">
        <f>+B14/B17</f>
        <v>0.05</v>
      </c>
      <c r="F19" t="s">
        <v>76</v>
      </c>
    </row>
    <row r="20" spans="1:6" ht="13.5" thickTop="1"/>
    <row r="21" spans="1:6">
      <c r="A21" s="14" t="s">
        <v>77</v>
      </c>
    </row>
    <row r="22" spans="1:6">
      <c r="A22" t="s">
        <v>78</v>
      </c>
    </row>
    <row r="23" spans="1:6">
      <c r="A23" s="51" t="s">
        <v>79</v>
      </c>
    </row>
    <row r="24" spans="1:6">
      <c r="A24" s="51" t="s">
        <v>80</v>
      </c>
    </row>
    <row r="26" spans="1:6">
      <c r="A26" t="s">
        <v>81</v>
      </c>
    </row>
  </sheetData>
  <mergeCells count="1">
    <mergeCell ref="C8:E8"/>
  </mergeCells>
  <phoneticPr fontId="2" type="noConversion"/>
  <pageMargins left="0.25" right="0.25" top="1" bottom="1" header="0.5" footer="0.5"/>
  <pageSetup fitToHeight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4"/>
  <sheetViews>
    <sheetView showWhiteSpace="0" topLeftCell="A7" zoomScaleNormal="100" workbookViewId="0">
      <selection activeCell="A37" sqref="A37"/>
    </sheetView>
  </sheetViews>
  <sheetFormatPr defaultRowHeight="12.75"/>
  <cols>
    <col min="1" max="1" width="32.140625" bestFit="1" customWidth="1"/>
    <col min="2" max="2" width="9.140625" style="7"/>
    <col min="3" max="3" width="9.85546875" style="6" bestFit="1" customWidth="1"/>
    <col min="4" max="4" width="12.28515625" style="7" bestFit="1" customWidth="1"/>
    <col min="5" max="5" width="0.85546875" style="6" customWidth="1"/>
    <col min="6" max="6" width="9.140625" style="7"/>
    <col min="7" max="7" width="9.28515625" style="6" bestFit="1" customWidth="1"/>
    <col min="8" max="8" width="12.28515625" style="7" bestFit="1" customWidth="1"/>
    <col min="9" max="9" width="0.5703125" style="6" customWidth="1"/>
    <col min="10" max="10" width="9.140625" style="7"/>
    <col min="11" max="11" width="9.140625" style="6"/>
    <col min="12" max="12" width="12.28515625" style="7" bestFit="1" customWidth="1"/>
    <col min="13" max="13" width="1.28515625" style="7" customWidth="1"/>
    <col min="14" max="16" width="12.28515625" style="7" customWidth="1"/>
    <col min="17" max="17" width="1.28515625" style="7" customWidth="1"/>
    <col min="18" max="20" width="12.28515625" style="7" customWidth="1"/>
    <col min="21" max="21" width="0.7109375" style="6" customWidth="1"/>
    <col min="22" max="22" width="10.28515625" style="6" bestFit="1" customWidth="1"/>
    <col min="23" max="23" width="12.28515625" style="7" bestFit="1" customWidth="1"/>
  </cols>
  <sheetData>
    <row r="1" spans="1:23">
      <c r="A1" s="13" t="s">
        <v>82</v>
      </c>
      <c r="F1" s="26"/>
    </row>
    <row r="2" spans="1:23">
      <c r="A2" s="13"/>
      <c r="F2" s="26"/>
    </row>
    <row r="3" spans="1:23" ht="18">
      <c r="F3" s="34" t="s">
        <v>2</v>
      </c>
    </row>
    <row r="4" spans="1:23" ht="18">
      <c r="D4" s="7" t="s">
        <v>2</v>
      </c>
      <c r="F4" s="34" t="s">
        <v>2</v>
      </c>
    </row>
    <row r="5" spans="1:23" ht="18">
      <c r="B5" s="2" t="s">
        <v>3</v>
      </c>
      <c r="C5" s="17"/>
      <c r="F5" s="26"/>
    </row>
    <row r="6" spans="1:23" ht="18">
      <c r="D6" s="48" t="s">
        <v>83</v>
      </c>
    </row>
    <row r="8" spans="1:23" s="29" customFormat="1">
      <c r="B8" s="32"/>
      <c r="C8" s="49">
        <v>2011</v>
      </c>
      <c r="D8" s="32"/>
      <c r="E8" s="30"/>
      <c r="F8" s="32"/>
      <c r="G8" s="49">
        <v>2012</v>
      </c>
      <c r="H8" s="32"/>
      <c r="I8" s="30"/>
      <c r="J8" s="32"/>
      <c r="K8" s="49">
        <v>2013</v>
      </c>
      <c r="L8" s="32"/>
      <c r="M8" s="30"/>
      <c r="N8" s="32"/>
      <c r="O8" s="49">
        <v>2014</v>
      </c>
      <c r="P8" s="32"/>
      <c r="Q8" s="30"/>
      <c r="R8" s="32"/>
      <c r="S8" s="49">
        <v>2015</v>
      </c>
      <c r="T8" s="32"/>
      <c r="U8" s="30"/>
      <c r="V8" s="73" t="s">
        <v>84</v>
      </c>
      <c r="W8" s="74"/>
    </row>
    <row r="9" spans="1:23">
      <c r="A9" s="25" t="s">
        <v>85</v>
      </c>
      <c r="B9" s="33" t="s">
        <v>86</v>
      </c>
      <c r="C9" s="31" t="s">
        <v>87</v>
      </c>
      <c r="D9" s="33" t="s">
        <v>88</v>
      </c>
      <c r="F9" s="33" t="s">
        <v>86</v>
      </c>
      <c r="G9" s="31" t="s">
        <v>87</v>
      </c>
      <c r="H9" s="33" t="s">
        <v>88</v>
      </c>
      <c r="J9" s="33" t="s">
        <v>86</v>
      </c>
      <c r="K9" s="31" t="s">
        <v>87</v>
      </c>
      <c r="L9" s="33" t="s">
        <v>88</v>
      </c>
      <c r="M9" s="6"/>
      <c r="N9" s="33" t="s">
        <v>86</v>
      </c>
      <c r="O9" s="31" t="s">
        <v>87</v>
      </c>
      <c r="P9" s="33" t="s">
        <v>88</v>
      </c>
      <c r="Q9" s="6"/>
      <c r="R9" s="33" t="s">
        <v>86</v>
      </c>
      <c r="S9" s="31" t="s">
        <v>87</v>
      </c>
      <c r="T9" s="33" t="s">
        <v>88</v>
      </c>
      <c r="V9" s="31" t="s">
        <v>87</v>
      </c>
      <c r="W9" s="33" t="s">
        <v>88</v>
      </c>
    </row>
    <row r="10" spans="1:23">
      <c r="A10" t="s">
        <v>89</v>
      </c>
      <c r="B10" s="7">
        <v>1</v>
      </c>
      <c r="C10" s="6">
        <v>1</v>
      </c>
      <c r="D10" s="7">
        <f>+B10*C10</f>
        <v>1</v>
      </c>
      <c r="F10" s="7">
        <v>1</v>
      </c>
      <c r="G10" s="6">
        <v>1</v>
      </c>
      <c r="H10" s="7">
        <f>+F10*G10</f>
        <v>1</v>
      </c>
      <c r="J10" s="7">
        <v>1</v>
      </c>
      <c r="K10" s="6">
        <v>1</v>
      </c>
      <c r="L10" s="7">
        <f>+J10*K10</f>
        <v>1</v>
      </c>
      <c r="M10" s="6"/>
      <c r="N10" s="7">
        <v>1</v>
      </c>
      <c r="O10" s="6">
        <v>1</v>
      </c>
      <c r="P10" s="7">
        <f>+N10*O10</f>
        <v>1</v>
      </c>
      <c r="Q10" s="6"/>
      <c r="R10" s="7">
        <v>1</v>
      </c>
      <c r="S10" s="6">
        <v>1</v>
      </c>
      <c r="T10" s="7">
        <f>+R10*S10</f>
        <v>1</v>
      </c>
      <c r="V10" s="6">
        <f>+C10+G10+K10+O10+S10</f>
        <v>5</v>
      </c>
      <c r="W10" s="7">
        <f>+D10+H10+L10+P10+T10</f>
        <v>5</v>
      </c>
    </row>
    <row r="11" spans="1:23">
      <c r="A11" t="s">
        <v>90</v>
      </c>
      <c r="B11" s="7">
        <v>1</v>
      </c>
      <c r="C11" s="6">
        <v>2</v>
      </c>
      <c r="D11" s="7">
        <f t="shared" ref="D11:D16" si="0">+B11*C11</f>
        <v>2</v>
      </c>
      <c r="F11" s="7">
        <v>1</v>
      </c>
      <c r="G11" s="6">
        <v>2</v>
      </c>
      <c r="H11" s="7">
        <f t="shared" ref="H11:H16" si="1">+F11*G11</f>
        <v>2</v>
      </c>
      <c r="J11" s="7">
        <v>1</v>
      </c>
      <c r="K11" s="6">
        <v>2</v>
      </c>
      <c r="L11" s="7">
        <f t="shared" ref="L11:L16" si="2">+J11*K11</f>
        <v>2</v>
      </c>
      <c r="M11" s="6"/>
      <c r="N11" s="7">
        <v>1</v>
      </c>
      <c r="O11" s="6">
        <v>2</v>
      </c>
      <c r="P11" s="7">
        <f t="shared" ref="P11:P16" si="3">+N11*O11</f>
        <v>2</v>
      </c>
      <c r="Q11" s="6"/>
      <c r="R11" s="7">
        <v>1</v>
      </c>
      <c r="S11" s="6">
        <v>2</v>
      </c>
      <c r="T11" s="7">
        <f t="shared" ref="T11:T16" si="4">+R11*S11</f>
        <v>2</v>
      </c>
      <c r="V11" s="6">
        <f>+C11+G11+K11+O11+S11</f>
        <v>10</v>
      </c>
      <c r="W11" s="7">
        <f t="shared" ref="W11:W16" si="5">+D11+H11+L11+P11+T11</f>
        <v>10</v>
      </c>
    </row>
    <row r="12" spans="1:23">
      <c r="A12" t="s">
        <v>91</v>
      </c>
      <c r="B12" s="7">
        <v>1</v>
      </c>
      <c r="C12" s="6">
        <v>3</v>
      </c>
      <c r="D12" s="7">
        <f t="shared" si="0"/>
        <v>3</v>
      </c>
      <c r="F12" s="7">
        <v>1</v>
      </c>
      <c r="G12" s="6">
        <v>3</v>
      </c>
      <c r="H12" s="7">
        <f t="shared" si="1"/>
        <v>3</v>
      </c>
      <c r="J12" s="7">
        <v>1</v>
      </c>
      <c r="K12" s="6">
        <v>3</v>
      </c>
      <c r="L12" s="7">
        <f t="shared" si="2"/>
        <v>3</v>
      </c>
      <c r="M12" s="6"/>
      <c r="N12" s="7">
        <v>1</v>
      </c>
      <c r="O12" s="6">
        <v>3</v>
      </c>
      <c r="P12" s="7">
        <f t="shared" si="3"/>
        <v>3</v>
      </c>
      <c r="Q12" s="6"/>
      <c r="R12" s="7">
        <v>1</v>
      </c>
      <c r="S12" s="6">
        <v>3</v>
      </c>
      <c r="T12" s="7">
        <f t="shared" si="4"/>
        <v>3</v>
      </c>
      <c r="V12" s="6">
        <f>+C12+G12+K12+O12+S12</f>
        <v>15</v>
      </c>
      <c r="W12" s="7">
        <f t="shared" si="5"/>
        <v>15</v>
      </c>
    </row>
    <row r="13" spans="1:23">
      <c r="A13" t="s">
        <v>92</v>
      </c>
      <c r="B13" s="7">
        <v>1</v>
      </c>
      <c r="C13" s="6">
        <v>4</v>
      </c>
      <c r="D13" s="7">
        <f t="shared" si="0"/>
        <v>4</v>
      </c>
      <c r="F13" s="7">
        <v>1</v>
      </c>
      <c r="G13" s="6">
        <v>4</v>
      </c>
      <c r="H13" s="7">
        <f t="shared" si="1"/>
        <v>4</v>
      </c>
      <c r="J13" s="7">
        <v>1</v>
      </c>
      <c r="K13" s="6">
        <v>4</v>
      </c>
      <c r="L13" s="7">
        <f t="shared" si="2"/>
        <v>4</v>
      </c>
      <c r="M13" s="6"/>
      <c r="N13" s="7">
        <v>1</v>
      </c>
      <c r="O13" s="6">
        <v>4</v>
      </c>
      <c r="P13" s="7">
        <f t="shared" si="3"/>
        <v>4</v>
      </c>
      <c r="Q13" s="6"/>
      <c r="R13" s="7">
        <v>1</v>
      </c>
      <c r="S13" s="6">
        <v>4</v>
      </c>
      <c r="T13" s="7">
        <f t="shared" si="4"/>
        <v>4</v>
      </c>
      <c r="V13" s="6">
        <f>+C13+G13+K13+O13+S13</f>
        <v>20</v>
      </c>
      <c r="W13" s="7">
        <f t="shared" si="5"/>
        <v>20</v>
      </c>
    </row>
    <row r="14" spans="1:23">
      <c r="A14" t="s">
        <v>93</v>
      </c>
      <c r="B14" s="7">
        <v>1</v>
      </c>
      <c r="C14" s="6">
        <v>5</v>
      </c>
      <c r="D14" s="7">
        <f t="shared" si="0"/>
        <v>5</v>
      </c>
      <c r="F14" s="7">
        <v>1</v>
      </c>
      <c r="G14" s="6">
        <v>5</v>
      </c>
      <c r="H14" s="7">
        <f t="shared" si="1"/>
        <v>5</v>
      </c>
      <c r="J14" s="7">
        <v>1</v>
      </c>
      <c r="K14" s="6">
        <v>5</v>
      </c>
      <c r="L14" s="7">
        <f t="shared" si="2"/>
        <v>5</v>
      </c>
      <c r="M14" s="6"/>
      <c r="N14" s="7">
        <v>1</v>
      </c>
      <c r="O14" s="6">
        <v>5</v>
      </c>
      <c r="P14" s="7">
        <f t="shared" si="3"/>
        <v>5</v>
      </c>
      <c r="Q14" s="6"/>
      <c r="R14" s="7">
        <v>1</v>
      </c>
      <c r="S14" s="6">
        <v>5</v>
      </c>
      <c r="T14" s="7">
        <f t="shared" si="4"/>
        <v>5</v>
      </c>
      <c r="V14" s="6">
        <f>+C14+G14+K14+O14+S14</f>
        <v>25</v>
      </c>
      <c r="W14" s="7">
        <f t="shared" si="5"/>
        <v>25</v>
      </c>
    </row>
    <row r="15" spans="1:23">
      <c r="B15" s="7">
        <v>0</v>
      </c>
      <c r="C15" s="6">
        <v>0</v>
      </c>
      <c r="D15" s="7">
        <f t="shared" si="0"/>
        <v>0</v>
      </c>
      <c r="F15" s="7">
        <v>0</v>
      </c>
      <c r="G15" s="6">
        <v>0</v>
      </c>
      <c r="H15" s="7">
        <f t="shared" si="1"/>
        <v>0</v>
      </c>
      <c r="J15" s="7">
        <v>0</v>
      </c>
      <c r="K15" s="6">
        <v>0</v>
      </c>
      <c r="L15" s="7">
        <f t="shared" si="2"/>
        <v>0</v>
      </c>
      <c r="M15" s="6"/>
      <c r="N15" s="7">
        <v>0</v>
      </c>
      <c r="O15" s="6">
        <v>0</v>
      </c>
      <c r="P15" s="7">
        <f t="shared" si="3"/>
        <v>0</v>
      </c>
      <c r="Q15" s="6"/>
      <c r="R15" s="7">
        <v>0</v>
      </c>
      <c r="S15" s="6">
        <v>0</v>
      </c>
      <c r="T15" s="7">
        <f t="shared" si="4"/>
        <v>0</v>
      </c>
      <c r="V15" s="6">
        <v>0</v>
      </c>
      <c r="W15" s="7">
        <f t="shared" si="5"/>
        <v>0</v>
      </c>
    </row>
    <row r="16" spans="1:23">
      <c r="B16" s="7">
        <v>0</v>
      </c>
      <c r="C16" s="6">
        <v>0</v>
      </c>
      <c r="D16" s="7">
        <f t="shared" si="0"/>
        <v>0</v>
      </c>
      <c r="F16" s="7">
        <v>0</v>
      </c>
      <c r="G16" s="6">
        <v>0</v>
      </c>
      <c r="H16" s="7">
        <f t="shared" si="1"/>
        <v>0</v>
      </c>
      <c r="J16" s="7">
        <v>0</v>
      </c>
      <c r="K16" s="6">
        <v>0</v>
      </c>
      <c r="L16" s="7">
        <f t="shared" si="2"/>
        <v>0</v>
      </c>
      <c r="M16" s="6"/>
      <c r="N16" s="7">
        <v>0</v>
      </c>
      <c r="O16" s="6">
        <v>0</v>
      </c>
      <c r="P16" s="7">
        <f t="shared" si="3"/>
        <v>0</v>
      </c>
      <c r="Q16" s="6"/>
      <c r="R16" s="7">
        <v>0</v>
      </c>
      <c r="S16" s="6">
        <v>0</v>
      </c>
      <c r="T16" s="7">
        <f t="shared" si="4"/>
        <v>0</v>
      </c>
      <c r="V16" s="6">
        <v>0</v>
      </c>
      <c r="W16" s="7">
        <f t="shared" si="5"/>
        <v>0</v>
      </c>
    </row>
    <row r="17" spans="1:23" ht="13.5" thickBot="1">
      <c r="A17" s="1" t="s">
        <v>84</v>
      </c>
      <c r="C17" s="35">
        <f>SUM(C10:C16)</f>
        <v>15</v>
      </c>
      <c r="D17" s="8">
        <f>SUM(D10:D16)</f>
        <v>15</v>
      </c>
      <c r="G17" s="35">
        <f>SUM(G10:G16)</f>
        <v>15</v>
      </c>
      <c r="H17" s="8">
        <f>SUM(H10:H16)</f>
        <v>15</v>
      </c>
      <c r="K17" s="35">
        <f>SUM(K10:K16)</f>
        <v>15</v>
      </c>
      <c r="L17" s="8">
        <f>SUM(L10:L16)</f>
        <v>15</v>
      </c>
      <c r="M17" s="6"/>
      <c r="O17" s="35">
        <f>SUM(O10:O16)</f>
        <v>15</v>
      </c>
      <c r="P17" s="8">
        <f>SUM(P10:P16)</f>
        <v>15</v>
      </c>
      <c r="Q17" s="6"/>
      <c r="S17" s="35">
        <f>SUM(S10:S16)</f>
        <v>15</v>
      </c>
      <c r="T17" s="8">
        <f>SUM(T10:T16)</f>
        <v>15</v>
      </c>
      <c r="V17" s="35">
        <f>SUM(V10:V16)</f>
        <v>75</v>
      </c>
      <c r="W17" s="8">
        <f>SUM(W10:W16)</f>
        <v>75</v>
      </c>
    </row>
    <row r="18" spans="1:23" ht="13.5" thickTop="1">
      <c r="A18" s="1"/>
      <c r="C18" s="36"/>
      <c r="D18" s="10"/>
      <c r="G18" s="36"/>
      <c r="H18" s="10"/>
      <c r="K18" s="36"/>
      <c r="L18" s="10"/>
      <c r="M18" s="6"/>
      <c r="O18" s="36"/>
      <c r="P18" s="10"/>
      <c r="Q18" s="6"/>
      <c r="S18" s="36"/>
      <c r="T18" s="10"/>
      <c r="V18" s="36"/>
      <c r="W18" s="10"/>
    </row>
    <row r="19" spans="1:23">
      <c r="A19" s="1"/>
      <c r="C19" s="36"/>
      <c r="D19" s="10"/>
      <c r="G19" s="36"/>
      <c r="H19" s="10"/>
      <c r="K19" s="36"/>
      <c r="L19" s="10"/>
      <c r="M19" s="6"/>
      <c r="O19" s="36"/>
      <c r="P19" s="10"/>
      <c r="Q19" s="6"/>
      <c r="S19" s="36"/>
      <c r="T19" s="10"/>
      <c r="V19" s="36"/>
      <c r="W19" s="10"/>
    </row>
    <row r="20" spans="1:23">
      <c r="B20" s="32"/>
      <c r="C20" s="49">
        <v>2011</v>
      </c>
      <c r="D20" s="32"/>
      <c r="E20" s="30"/>
      <c r="F20" s="32"/>
      <c r="G20" s="49">
        <v>2012</v>
      </c>
      <c r="H20" s="32"/>
      <c r="I20" s="30"/>
      <c r="J20" s="32"/>
      <c r="K20" s="49">
        <v>2013</v>
      </c>
      <c r="L20" s="32"/>
      <c r="M20" s="30"/>
      <c r="N20" s="32"/>
      <c r="O20" s="49">
        <v>2014</v>
      </c>
      <c r="P20" s="32"/>
      <c r="Q20" s="30"/>
      <c r="R20" s="32"/>
      <c r="S20" s="49">
        <v>2015</v>
      </c>
      <c r="T20" s="32"/>
      <c r="U20" s="30"/>
      <c r="V20" s="73" t="s">
        <v>84</v>
      </c>
      <c r="W20" s="74"/>
    </row>
    <row r="21" spans="1:23">
      <c r="A21" s="25" t="s">
        <v>94</v>
      </c>
      <c r="B21" s="33" t="s">
        <v>86</v>
      </c>
      <c r="C21" s="31" t="s">
        <v>87</v>
      </c>
      <c r="D21" s="33" t="s">
        <v>88</v>
      </c>
      <c r="F21" s="33" t="s">
        <v>86</v>
      </c>
      <c r="G21" s="31" t="s">
        <v>87</v>
      </c>
      <c r="H21" s="33" t="s">
        <v>88</v>
      </c>
      <c r="J21" s="33" t="s">
        <v>86</v>
      </c>
      <c r="K21" s="31" t="s">
        <v>87</v>
      </c>
      <c r="L21" s="33" t="s">
        <v>88</v>
      </c>
      <c r="M21" s="6"/>
      <c r="N21" s="33" t="s">
        <v>86</v>
      </c>
      <c r="O21" s="31" t="s">
        <v>87</v>
      </c>
      <c r="P21" s="33" t="s">
        <v>88</v>
      </c>
      <c r="Q21" s="6"/>
      <c r="R21" s="33" t="s">
        <v>86</v>
      </c>
      <c r="S21" s="31" t="s">
        <v>87</v>
      </c>
      <c r="T21" s="33" t="s">
        <v>88</v>
      </c>
      <c r="V21" s="31" t="s">
        <v>87</v>
      </c>
      <c r="W21" s="33" t="s">
        <v>88</v>
      </c>
    </row>
    <row r="22" spans="1:23">
      <c r="A22" t="s">
        <v>95</v>
      </c>
      <c r="B22" s="7">
        <v>0</v>
      </c>
      <c r="C22" s="6">
        <v>0</v>
      </c>
      <c r="D22" s="7">
        <f>+B22*C22</f>
        <v>0</v>
      </c>
      <c r="F22" s="7">
        <v>0</v>
      </c>
      <c r="G22" s="6">
        <v>0</v>
      </c>
      <c r="H22" s="7">
        <f>+F22*G22</f>
        <v>0</v>
      </c>
      <c r="J22" s="7">
        <v>0</v>
      </c>
      <c r="K22" s="6">
        <v>0</v>
      </c>
      <c r="L22" s="7">
        <f>+J22*K22</f>
        <v>0</v>
      </c>
      <c r="M22" s="6"/>
      <c r="N22" s="7">
        <v>0</v>
      </c>
      <c r="O22" s="6">
        <v>0</v>
      </c>
      <c r="P22" s="7">
        <f>+N22*O22</f>
        <v>0</v>
      </c>
      <c r="Q22" s="6"/>
      <c r="R22" s="7">
        <v>0</v>
      </c>
      <c r="S22" s="6">
        <v>0</v>
      </c>
      <c r="T22" s="7">
        <f>+R22*S22</f>
        <v>0</v>
      </c>
      <c r="V22" s="6">
        <f>+C22+G22+K22</f>
        <v>0</v>
      </c>
      <c r="W22" s="7">
        <f>+D22+H22+L22</f>
        <v>0</v>
      </c>
    </row>
    <row r="23" spans="1:23">
      <c r="A23" t="s">
        <v>95</v>
      </c>
      <c r="B23" s="7">
        <v>0</v>
      </c>
      <c r="C23" s="6">
        <v>0</v>
      </c>
      <c r="D23" s="7">
        <f>+B23*C23</f>
        <v>0</v>
      </c>
      <c r="F23" s="7">
        <v>0</v>
      </c>
      <c r="G23" s="6">
        <v>0</v>
      </c>
      <c r="H23" s="7">
        <f>+F23*G23</f>
        <v>0</v>
      </c>
      <c r="J23" s="7">
        <v>0</v>
      </c>
      <c r="K23" s="6">
        <v>0</v>
      </c>
      <c r="L23" s="7">
        <f>+J23*K23</f>
        <v>0</v>
      </c>
      <c r="M23" s="6"/>
      <c r="N23" s="7">
        <v>0</v>
      </c>
      <c r="O23" s="6">
        <v>0</v>
      </c>
      <c r="P23" s="7">
        <f>+N23*O23</f>
        <v>0</v>
      </c>
      <c r="Q23" s="6"/>
      <c r="R23" s="7">
        <v>0</v>
      </c>
      <c r="S23" s="6">
        <v>0</v>
      </c>
      <c r="T23" s="7">
        <f>+R23*S23</f>
        <v>0</v>
      </c>
      <c r="V23" s="6">
        <v>0</v>
      </c>
      <c r="W23" s="7">
        <f>+D23+H23+L23</f>
        <v>0</v>
      </c>
    </row>
    <row r="24" spans="1:23" ht="13.5" thickBot="1">
      <c r="A24" s="1" t="s">
        <v>84</v>
      </c>
      <c r="C24" s="35">
        <f>SUM(C22:C23)</f>
        <v>0</v>
      </c>
      <c r="D24" s="8">
        <f>SUM(D22:D23)</f>
        <v>0</v>
      </c>
      <c r="G24" s="35">
        <f>SUM(G22:G23)</f>
        <v>0</v>
      </c>
      <c r="H24" s="8">
        <f>SUM(H22:H23)</f>
        <v>0</v>
      </c>
      <c r="K24" s="35">
        <f>SUM(K22:K23)</f>
        <v>0</v>
      </c>
      <c r="L24" s="8">
        <f>SUM(L22:L23)</f>
        <v>0</v>
      </c>
      <c r="M24" s="6"/>
      <c r="O24" s="35">
        <f>SUM(O22:O23)</f>
        <v>0</v>
      </c>
      <c r="P24" s="8">
        <f>SUM(P22:P23)</f>
        <v>0</v>
      </c>
      <c r="Q24" s="6"/>
      <c r="S24" s="35">
        <f>SUM(S22:S23)</f>
        <v>0</v>
      </c>
      <c r="T24" s="8">
        <f>SUM(T22:T23)</f>
        <v>0</v>
      </c>
      <c r="V24" s="35">
        <f>SUM(V22:V23)</f>
        <v>0</v>
      </c>
      <c r="W24" s="8">
        <f>SUM(W22:W23)</f>
        <v>0</v>
      </c>
    </row>
    <row r="25" spans="1:23" ht="13.5" thickTop="1">
      <c r="M25" s="6"/>
      <c r="O25" s="6"/>
      <c r="Q25" s="6"/>
      <c r="S25" s="6"/>
    </row>
    <row r="26" spans="1:23" ht="13.5" thickBot="1">
      <c r="A26" s="1" t="s">
        <v>96</v>
      </c>
      <c r="D26" s="27">
        <f>+D17+D24</f>
        <v>15</v>
      </c>
      <c r="H26" s="27">
        <f>+H17+H24</f>
        <v>15</v>
      </c>
      <c r="L26" s="27">
        <f>+L17+L24</f>
        <v>15</v>
      </c>
      <c r="M26" s="6"/>
      <c r="O26" s="6"/>
      <c r="P26" s="27">
        <f>+P17+P24</f>
        <v>15</v>
      </c>
      <c r="Q26" s="6"/>
      <c r="S26" s="6"/>
      <c r="T26" s="27">
        <f>+T17+T24</f>
        <v>15</v>
      </c>
      <c r="W26" s="27">
        <f>+D26+H26+L26+P26+T26</f>
        <v>75</v>
      </c>
    </row>
    <row r="27" spans="1:23" ht="13.5" thickTop="1">
      <c r="M27" s="6"/>
      <c r="O27" s="6"/>
      <c r="Q27" s="6"/>
      <c r="S27" s="6"/>
    </row>
    <row r="28" spans="1:23" ht="13.5" thickBot="1">
      <c r="A28" s="1" t="s">
        <v>97</v>
      </c>
      <c r="B28" s="28">
        <f>'SCHED 4'!B37</f>
        <v>0.56699486301369861</v>
      </c>
      <c r="D28" s="27">
        <f>+B28*D26</f>
        <v>8.5049229452054789</v>
      </c>
      <c r="F28" s="28">
        <f>'SCHED 4'!B37</f>
        <v>0.56699486301369861</v>
      </c>
      <c r="H28" s="27">
        <f>+F28*H26</f>
        <v>8.5049229452054789</v>
      </c>
      <c r="J28" s="28">
        <f>'SCHED 4'!B37</f>
        <v>0.56699486301369861</v>
      </c>
      <c r="L28" s="27">
        <f>+J28*L26</f>
        <v>8.5049229452054789</v>
      </c>
      <c r="M28" s="6"/>
      <c r="N28" s="28">
        <f>'SCHED 4'!B37</f>
        <v>0.56699486301369861</v>
      </c>
      <c r="O28" s="6"/>
      <c r="P28" s="27">
        <f>+N28*P26</f>
        <v>8.5049229452054789</v>
      </c>
      <c r="Q28" s="6"/>
      <c r="R28" s="28">
        <f>'SCHED 4'!B37</f>
        <v>0.56699486301369861</v>
      </c>
      <c r="S28" s="6"/>
      <c r="T28" s="27">
        <f>+R28*T26</f>
        <v>8.5049229452054789</v>
      </c>
      <c r="W28" s="27">
        <f>+D28+H28+L28+P28+T28</f>
        <v>42.524614726027394</v>
      </c>
    </row>
    <row r="29" spans="1:23" ht="13.5" thickTop="1"/>
    <row r="30" spans="1:23">
      <c r="A30" t="s">
        <v>98</v>
      </c>
    </row>
    <row r="31" spans="1:23">
      <c r="A31" t="s">
        <v>99</v>
      </c>
    </row>
    <row r="32" spans="1:23">
      <c r="A32" t="s">
        <v>100</v>
      </c>
    </row>
    <row r="34" spans="1:1">
      <c r="A34" t="s">
        <v>101</v>
      </c>
    </row>
  </sheetData>
  <mergeCells count="2">
    <mergeCell ref="V8:W8"/>
    <mergeCell ref="V20:W20"/>
  </mergeCells>
  <phoneticPr fontId="2" type="noConversion"/>
  <pageMargins left="0.25" right="0.25" top="1" bottom="1" header="0.5" footer="0.5"/>
  <pageSetup scale="60" fitToHeight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5"/>
  <sheetViews>
    <sheetView topLeftCell="A13" workbookViewId="0">
      <selection activeCell="A48" sqref="A48"/>
    </sheetView>
  </sheetViews>
  <sheetFormatPr defaultRowHeight="12.75"/>
  <cols>
    <col min="1" max="1" width="46.42578125" bestFit="1" customWidth="1"/>
    <col min="2" max="2" width="15.28515625" style="7" customWidth="1"/>
    <col min="3" max="5" width="14" style="7" bestFit="1" customWidth="1"/>
  </cols>
  <sheetData>
    <row r="1" spans="1:14">
      <c r="A1" s="13" t="s">
        <v>102</v>
      </c>
      <c r="F1" s="6"/>
      <c r="G1" s="7"/>
      <c r="H1" s="6"/>
      <c r="I1" s="7"/>
      <c r="J1" s="6"/>
      <c r="K1" s="7"/>
      <c r="L1" s="6"/>
      <c r="M1" s="6"/>
      <c r="N1" s="7"/>
    </row>
    <row r="2" spans="1:14">
      <c r="A2" s="13"/>
      <c r="F2" s="6"/>
      <c r="G2" s="7"/>
      <c r="H2" s="6"/>
      <c r="I2" s="7"/>
      <c r="J2" s="6"/>
      <c r="K2" s="7"/>
      <c r="L2" s="6"/>
      <c r="M2" s="6"/>
      <c r="N2" s="7"/>
    </row>
    <row r="3" spans="1:14" ht="18">
      <c r="B3" s="34" t="s">
        <v>2</v>
      </c>
      <c r="F3" s="6"/>
      <c r="G3" s="7"/>
      <c r="H3" s="6"/>
      <c r="I3" s="7"/>
      <c r="J3" s="6"/>
      <c r="K3" s="7"/>
      <c r="L3" s="6"/>
      <c r="M3" s="6"/>
      <c r="N3" s="7"/>
    </row>
    <row r="4" spans="1:14" ht="18">
      <c r="A4" t="s">
        <v>2</v>
      </c>
      <c r="B4" s="34" t="s">
        <v>2</v>
      </c>
      <c r="F4" s="6"/>
      <c r="G4" s="7"/>
      <c r="H4" s="6"/>
      <c r="I4" s="7"/>
      <c r="J4" s="6"/>
      <c r="K4" s="7"/>
      <c r="L4" s="6"/>
      <c r="M4" s="6"/>
      <c r="N4" s="7"/>
    </row>
    <row r="5" spans="1:14" ht="18">
      <c r="A5" s="2" t="s">
        <v>3</v>
      </c>
      <c r="C5" s="20"/>
      <c r="F5" s="6"/>
      <c r="G5" s="7"/>
      <c r="H5" s="6"/>
      <c r="I5" s="7"/>
      <c r="J5" s="6"/>
      <c r="K5" s="7"/>
      <c r="L5" s="6"/>
      <c r="M5" s="6"/>
      <c r="N5" s="7"/>
    </row>
    <row r="6" spans="1:14" ht="18">
      <c r="A6" s="39" t="s">
        <v>103</v>
      </c>
      <c r="F6" s="6"/>
      <c r="G6" s="7"/>
      <c r="H6" s="6"/>
      <c r="I6" s="7"/>
      <c r="J6" s="6"/>
      <c r="K6" s="7"/>
      <c r="L6" s="6"/>
      <c r="M6" s="6"/>
      <c r="N6" s="7"/>
    </row>
    <row r="7" spans="1:14" ht="18">
      <c r="E7" s="20"/>
      <c r="F7" s="6"/>
      <c r="G7" s="7"/>
      <c r="H7" s="6"/>
      <c r="I7" s="7"/>
      <c r="J7" s="6"/>
      <c r="K7" s="7"/>
      <c r="L7" s="6"/>
      <c r="M7" s="6"/>
      <c r="N7" s="7"/>
    </row>
    <row r="8" spans="1:14" ht="25.5">
      <c r="B8" s="42" t="s">
        <v>104</v>
      </c>
      <c r="D8" s="38" t="s">
        <v>62</v>
      </c>
      <c r="E8" s="38"/>
    </row>
    <row r="9" spans="1:14" ht="13.5" thickBot="1">
      <c r="A9" s="37" t="s">
        <v>105</v>
      </c>
      <c r="B9" s="50">
        <v>2011</v>
      </c>
      <c r="C9" s="50">
        <v>2010</v>
      </c>
      <c r="D9" s="50">
        <v>2009</v>
      </c>
      <c r="E9" s="50">
        <v>2008</v>
      </c>
    </row>
    <row r="10" spans="1:14">
      <c r="A10" t="s">
        <v>106</v>
      </c>
      <c r="B10" s="7">
        <v>260000</v>
      </c>
    </row>
    <row r="11" spans="1:14">
      <c r="A11" t="s">
        <v>107</v>
      </c>
      <c r="B11" s="7">
        <v>228000</v>
      </c>
    </row>
    <row r="12" spans="1:14">
      <c r="A12" t="s">
        <v>108</v>
      </c>
      <c r="B12" s="7">
        <v>120000</v>
      </c>
    </row>
    <row r="13" spans="1:14">
      <c r="A13" t="s">
        <v>109</v>
      </c>
      <c r="B13" s="7">
        <v>110000</v>
      </c>
    </row>
    <row r="14" spans="1:14">
      <c r="A14" t="s">
        <v>110</v>
      </c>
      <c r="B14" s="7">
        <v>50000</v>
      </c>
    </row>
    <row r="15" spans="1:14">
      <c r="A15" t="s">
        <v>111</v>
      </c>
      <c r="B15" s="7">
        <v>171000</v>
      </c>
    </row>
    <row r="16" spans="1:14">
      <c r="A16" t="s">
        <v>112</v>
      </c>
      <c r="B16" s="7">
        <v>5000</v>
      </c>
    </row>
    <row r="17" spans="1:5">
      <c r="A17" t="s">
        <v>113</v>
      </c>
      <c r="B17" s="7">
        <v>50000</v>
      </c>
    </row>
    <row r="18" spans="1:5">
      <c r="A18" t="s">
        <v>114</v>
      </c>
      <c r="B18" s="7">
        <v>7000</v>
      </c>
    </row>
    <row r="19" spans="1:5">
      <c r="A19" t="s">
        <v>115</v>
      </c>
      <c r="B19" s="7">
        <v>5000</v>
      </c>
    </row>
    <row r="20" spans="1:5">
      <c r="A20" t="s">
        <v>116</v>
      </c>
      <c r="B20" s="7">
        <v>1500</v>
      </c>
    </row>
    <row r="21" spans="1:5">
      <c r="A21" t="s">
        <v>117</v>
      </c>
      <c r="B21" s="7">
        <v>22000</v>
      </c>
    </row>
    <row r="22" spans="1:5">
      <c r="A22" t="s">
        <v>118</v>
      </c>
      <c r="B22" s="7">
        <v>2000</v>
      </c>
    </row>
    <row r="23" spans="1:5">
      <c r="A23" t="s">
        <v>119</v>
      </c>
      <c r="B23" s="7">
        <v>6000</v>
      </c>
    </row>
    <row r="24" spans="1:5">
      <c r="A24" t="s">
        <v>120</v>
      </c>
      <c r="B24" s="7">
        <v>17000</v>
      </c>
    </row>
    <row r="25" spans="1:5">
      <c r="A25" t="s">
        <v>121</v>
      </c>
      <c r="B25" s="7">
        <v>5000</v>
      </c>
    </row>
    <row r="26" spans="1:5">
      <c r="A26" t="s">
        <v>122</v>
      </c>
      <c r="B26" s="7">
        <v>202000</v>
      </c>
    </row>
    <row r="27" spans="1:5">
      <c r="A27" t="s">
        <v>123</v>
      </c>
      <c r="B27" s="7">
        <v>11000</v>
      </c>
    </row>
    <row r="28" spans="1:5">
      <c r="A28" t="s">
        <v>124</v>
      </c>
      <c r="B28" s="7">
        <v>102000</v>
      </c>
    </row>
    <row r="29" spans="1:5">
      <c r="A29" s="1" t="s">
        <v>125</v>
      </c>
      <c r="B29" s="9">
        <f>SUM(B10:B28)</f>
        <v>1374500</v>
      </c>
      <c r="C29" s="9">
        <f>SUM(C10:C28)</f>
        <v>0</v>
      </c>
      <c r="D29" s="9">
        <f>SUM(D10:D28)</f>
        <v>0</v>
      </c>
      <c r="E29" s="9">
        <f>SUM(E10:E28)</f>
        <v>0</v>
      </c>
    </row>
    <row r="30" spans="1:5">
      <c r="A30" t="s">
        <v>126</v>
      </c>
    </row>
    <row r="31" spans="1:5">
      <c r="A31" t="s">
        <v>113</v>
      </c>
      <c r="B31" s="40">
        <v>-50000</v>
      </c>
      <c r="C31" s="40">
        <v>0</v>
      </c>
      <c r="D31" s="40">
        <v>0</v>
      </c>
      <c r="E31" s="40">
        <v>0</v>
      </c>
    </row>
    <row r="32" spans="1:5" ht="13.5" thickBot="1">
      <c r="A32" s="1" t="s">
        <v>127</v>
      </c>
      <c r="B32" s="8">
        <f>SUM(B29:B31)</f>
        <v>1324500</v>
      </c>
      <c r="C32" s="8">
        <f>SUM(C29:C31)</f>
        <v>0</v>
      </c>
      <c r="D32" s="8">
        <f>SUM(D29:D31)</f>
        <v>0</v>
      </c>
      <c r="E32" s="8">
        <f>SUM(E29:E31)</f>
        <v>0</v>
      </c>
    </row>
    <row r="33" spans="1:6" ht="13.5" thickTop="1"/>
    <row r="34" spans="1:6">
      <c r="A34" s="1" t="s">
        <v>73</v>
      </c>
      <c r="B34" s="10"/>
      <c r="C34" s="10"/>
      <c r="D34" s="10"/>
      <c r="E34" s="10"/>
    </row>
    <row r="35" spans="1:6" ht="13.5" thickBot="1">
      <c r="A35" t="s">
        <v>13</v>
      </c>
      <c r="B35" s="27">
        <v>2336000</v>
      </c>
      <c r="C35" s="27">
        <v>0</v>
      </c>
      <c r="D35" s="27">
        <v>0</v>
      </c>
      <c r="E35" s="27">
        <v>0</v>
      </c>
    </row>
    <row r="36" spans="1:6" ht="13.5" thickTop="1"/>
    <row r="37" spans="1:6" ht="13.5" thickBot="1">
      <c r="A37" s="1" t="s">
        <v>6</v>
      </c>
      <c r="B37" s="28">
        <f>+B32/B35</f>
        <v>0.56699486301369861</v>
      </c>
      <c r="C37" s="28" t="e">
        <f>+C32/C35</f>
        <v>#DIV/0!</v>
      </c>
      <c r="D37" s="28" t="e">
        <f>+D32/D35</f>
        <v>#DIV/0!</v>
      </c>
      <c r="E37" s="28" t="e">
        <f>+E32/E35</f>
        <v>#DIV/0!</v>
      </c>
      <c r="F37" s="21" t="s">
        <v>76</v>
      </c>
    </row>
    <row r="38" spans="1:6" ht="13.5" thickTop="1"/>
    <row r="39" spans="1:6">
      <c r="A39" s="41" t="s">
        <v>52</v>
      </c>
    </row>
    <row r="40" spans="1:6">
      <c r="A40" t="s">
        <v>128</v>
      </c>
    </row>
    <row r="41" spans="1:6">
      <c r="A41" t="s">
        <v>129</v>
      </c>
    </row>
    <row r="42" spans="1:6">
      <c r="A42" t="s">
        <v>130</v>
      </c>
    </row>
    <row r="43" spans="1:6">
      <c r="A43" s="51" t="s">
        <v>131</v>
      </c>
    </row>
    <row r="45" spans="1:6">
      <c r="A45" t="s">
        <v>132</v>
      </c>
    </row>
  </sheetData>
  <phoneticPr fontId="2" type="noConversion"/>
  <pageMargins left="0.25" right="0.25" top="1" bottom="1" header="0.5" footer="0.5"/>
  <pageSetup scale="92" fitToHeight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8"/>
  <sheetViews>
    <sheetView topLeftCell="A25" workbookViewId="0">
      <selection activeCell="B49" sqref="B49"/>
    </sheetView>
  </sheetViews>
  <sheetFormatPr defaultRowHeight="12.75"/>
  <cols>
    <col min="1" max="1" width="49.7109375" bestFit="1" customWidth="1"/>
    <col min="2" max="2" width="15.28515625" style="7" customWidth="1"/>
    <col min="3" max="5" width="14" style="7" bestFit="1" customWidth="1"/>
  </cols>
  <sheetData>
    <row r="1" spans="1:15">
      <c r="A1" s="13" t="s">
        <v>133</v>
      </c>
      <c r="F1" s="26"/>
      <c r="G1" s="6"/>
      <c r="H1" s="7"/>
      <c r="I1" s="6"/>
      <c r="J1" s="7"/>
      <c r="K1" s="6"/>
      <c r="L1" s="7"/>
      <c r="M1" s="6"/>
      <c r="N1" s="6"/>
      <c r="O1" s="7"/>
    </row>
    <row r="2" spans="1:15">
      <c r="A2" s="13"/>
      <c r="F2" s="26"/>
      <c r="G2" s="6"/>
      <c r="H2" s="7"/>
      <c r="I2" s="6"/>
      <c r="J2" s="7"/>
      <c r="K2" s="6"/>
      <c r="L2" s="7"/>
      <c r="M2" s="6"/>
      <c r="N2" s="6"/>
      <c r="O2" s="7"/>
    </row>
    <row r="3" spans="1:15" ht="18">
      <c r="B3" s="34" t="s">
        <v>2</v>
      </c>
      <c r="G3" s="6"/>
      <c r="H3" s="7"/>
      <c r="I3" s="6"/>
      <c r="J3" s="7"/>
      <c r="K3" s="6"/>
      <c r="L3" s="7"/>
      <c r="M3" s="6"/>
      <c r="N3" s="6"/>
      <c r="O3" s="7"/>
    </row>
    <row r="4" spans="1:15" ht="18">
      <c r="B4" s="34" t="s">
        <v>2</v>
      </c>
      <c r="G4" s="6"/>
      <c r="H4" s="7"/>
      <c r="I4" s="6"/>
      <c r="J4" s="7"/>
      <c r="K4" s="6"/>
      <c r="L4" s="7"/>
      <c r="M4" s="6"/>
      <c r="N4" s="6"/>
      <c r="O4" s="7"/>
    </row>
    <row r="5" spans="1:15" ht="18">
      <c r="A5" s="2" t="s">
        <v>3</v>
      </c>
      <c r="C5" s="20"/>
      <c r="F5" s="26"/>
      <c r="G5" s="6"/>
      <c r="H5" s="7"/>
      <c r="I5" s="6"/>
      <c r="J5" s="7"/>
      <c r="K5" s="6"/>
      <c r="L5" s="7"/>
      <c r="M5" s="6"/>
      <c r="N5" s="6"/>
      <c r="O5" s="7"/>
    </row>
    <row r="6" spans="1:15" ht="18">
      <c r="A6" s="39" t="s">
        <v>134</v>
      </c>
      <c r="F6" s="26"/>
      <c r="G6" s="6"/>
      <c r="H6" s="7"/>
      <c r="I6" s="6"/>
      <c r="J6" s="7"/>
      <c r="K6" s="6"/>
      <c r="L6" s="7"/>
      <c r="M6" s="6"/>
      <c r="N6" s="6"/>
      <c r="O6" s="7"/>
    </row>
    <row r="7" spans="1:15" ht="18">
      <c r="E7" s="20"/>
      <c r="F7" s="26"/>
      <c r="G7" s="6"/>
      <c r="H7" s="7"/>
      <c r="I7" s="6"/>
      <c r="J7" s="7"/>
      <c r="K7" s="6"/>
      <c r="L7" s="7"/>
      <c r="M7" s="6"/>
      <c r="N7" s="6"/>
      <c r="O7" s="7"/>
    </row>
    <row r="8" spans="1:15" ht="25.5">
      <c r="B8" s="42" t="s">
        <v>104</v>
      </c>
      <c r="D8" s="38" t="s">
        <v>62</v>
      </c>
      <c r="E8" s="38"/>
    </row>
    <row r="9" spans="1:15" ht="13.5" thickBot="1">
      <c r="A9" s="37" t="s">
        <v>135</v>
      </c>
      <c r="B9" s="50">
        <v>2011</v>
      </c>
      <c r="C9" s="50">
        <v>2010</v>
      </c>
      <c r="D9" s="50">
        <v>2009</v>
      </c>
      <c r="E9" s="50">
        <v>2008</v>
      </c>
    </row>
    <row r="10" spans="1:15">
      <c r="A10" t="s">
        <v>107</v>
      </c>
      <c r="B10" s="7">
        <v>16000</v>
      </c>
    </row>
    <row r="11" spans="1:15">
      <c r="A11" t="s">
        <v>136</v>
      </c>
      <c r="B11" s="7">
        <v>165000</v>
      </c>
    </row>
    <row r="12" spans="1:15">
      <c r="A12" t="s">
        <v>137</v>
      </c>
      <c r="B12" s="7">
        <v>21000</v>
      </c>
    </row>
    <row r="13" spans="1:15">
      <c r="A13" t="s">
        <v>138</v>
      </c>
      <c r="B13" s="7">
        <v>14000</v>
      </c>
    </row>
    <row r="14" spans="1:15">
      <c r="A14" t="s">
        <v>108</v>
      </c>
      <c r="B14" s="7">
        <v>11000</v>
      </c>
    </row>
    <row r="15" spans="1:15">
      <c r="A15" t="s">
        <v>109</v>
      </c>
      <c r="B15" s="7">
        <v>9000</v>
      </c>
    </row>
    <row r="16" spans="1:15">
      <c r="A16" t="s">
        <v>110</v>
      </c>
      <c r="B16" s="7">
        <v>5000</v>
      </c>
    </row>
    <row r="17" spans="1:6">
      <c r="A17" t="s">
        <v>139</v>
      </c>
      <c r="B17" s="7">
        <v>8000</v>
      </c>
    </row>
    <row r="18" spans="1:6">
      <c r="A18" t="s">
        <v>111</v>
      </c>
      <c r="B18" s="7">
        <v>12000</v>
      </c>
    </row>
    <row r="19" spans="1:6">
      <c r="A19" t="s">
        <v>114</v>
      </c>
      <c r="B19" s="7">
        <v>1000</v>
      </c>
    </row>
    <row r="20" spans="1:6">
      <c r="A20" t="s">
        <v>115</v>
      </c>
      <c r="B20" s="7">
        <v>2500</v>
      </c>
    </row>
    <row r="21" spans="1:6">
      <c r="A21" t="s">
        <v>117</v>
      </c>
      <c r="B21" s="7">
        <v>10000</v>
      </c>
    </row>
    <row r="22" spans="1:6">
      <c r="A22" t="s">
        <v>118</v>
      </c>
      <c r="B22" s="7">
        <v>2000</v>
      </c>
    </row>
    <row r="23" spans="1:6">
      <c r="A23" t="s">
        <v>140</v>
      </c>
      <c r="B23" s="7">
        <v>7000</v>
      </c>
    </row>
    <row r="24" spans="1:6">
      <c r="A24" t="s">
        <v>141</v>
      </c>
      <c r="B24" s="7">
        <v>7000</v>
      </c>
    </row>
    <row r="25" spans="1:6">
      <c r="A25" t="s">
        <v>142</v>
      </c>
      <c r="B25" s="7">
        <v>17500</v>
      </c>
    </row>
    <row r="26" spans="1:6">
      <c r="A26" t="s">
        <v>122</v>
      </c>
      <c r="B26" s="7">
        <v>15000</v>
      </c>
    </row>
    <row r="27" spans="1:6">
      <c r="A27" t="s">
        <v>143</v>
      </c>
      <c r="B27" s="7">
        <v>8500</v>
      </c>
    </row>
    <row r="28" spans="1:6">
      <c r="A28" t="s">
        <v>123</v>
      </c>
      <c r="B28" s="7">
        <v>3000</v>
      </c>
    </row>
    <row r="29" spans="1:6">
      <c r="A29" t="s">
        <v>124</v>
      </c>
      <c r="B29" s="7">
        <v>7000</v>
      </c>
    </row>
    <row r="30" spans="1:6">
      <c r="A30" s="1" t="s">
        <v>125</v>
      </c>
      <c r="B30" s="9">
        <f>SUM(B10:B29)</f>
        <v>341500</v>
      </c>
      <c r="C30" s="9">
        <f>SUM(C10:C29)</f>
        <v>0</v>
      </c>
      <c r="D30" s="9">
        <f>SUM(D10:D29)</f>
        <v>0</v>
      </c>
      <c r="E30" s="9">
        <f>SUM(E10:E29)</f>
        <v>0</v>
      </c>
    </row>
    <row r="31" spans="1:6">
      <c r="A31" t="s">
        <v>144</v>
      </c>
      <c r="B31" s="7">
        <v>8500</v>
      </c>
      <c r="C31" s="7">
        <v>0</v>
      </c>
      <c r="D31" s="7">
        <v>0</v>
      </c>
      <c r="E31" s="7">
        <v>0</v>
      </c>
      <c r="F31" s="21"/>
    </row>
    <row r="32" spans="1:6">
      <c r="A32" s="1" t="s">
        <v>145</v>
      </c>
      <c r="B32" s="9">
        <f>SUM(B30:B31)</f>
        <v>350000</v>
      </c>
      <c r="C32" s="9">
        <f>SUM(C30:C31)</f>
        <v>0</v>
      </c>
      <c r="D32" s="9">
        <f>SUM(D30:D31)</f>
        <v>0</v>
      </c>
      <c r="E32" s="9">
        <f>SUM(E30:E31)</f>
        <v>0</v>
      </c>
    </row>
    <row r="33" spans="1:6">
      <c r="A33" s="44" t="s">
        <v>146</v>
      </c>
      <c r="B33" s="10"/>
    </row>
    <row r="34" spans="1:6">
      <c r="A34" s="43" t="s">
        <v>138</v>
      </c>
      <c r="B34" s="45">
        <v>-14000</v>
      </c>
      <c r="C34" s="45">
        <v>0</v>
      </c>
      <c r="D34" s="45">
        <v>0</v>
      </c>
      <c r="E34" s="45">
        <v>0</v>
      </c>
    </row>
    <row r="35" spans="1:6">
      <c r="A35" s="43" t="s">
        <v>139</v>
      </c>
      <c r="B35" s="45">
        <v>-8000</v>
      </c>
      <c r="C35" s="45">
        <v>0</v>
      </c>
      <c r="D35" s="45">
        <v>0</v>
      </c>
      <c r="E35" s="45">
        <v>0</v>
      </c>
    </row>
    <row r="36" spans="1:6">
      <c r="A36" s="43" t="s">
        <v>143</v>
      </c>
      <c r="B36" s="45">
        <v>-8500</v>
      </c>
      <c r="C36" s="45">
        <v>0</v>
      </c>
      <c r="D36" s="45">
        <v>0</v>
      </c>
      <c r="E36" s="45">
        <v>0</v>
      </c>
    </row>
    <row r="37" spans="1:6">
      <c r="A37" s="1" t="s">
        <v>147</v>
      </c>
      <c r="B37" s="46">
        <f>SUM(B34:B36)</f>
        <v>-30500</v>
      </c>
      <c r="C37" s="46">
        <f>SUM(C34:C36)</f>
        <v>0</v>
      </c>
      <c r="D37" s="46">
        <f>SUM(D34:D36)</f>
        <v>0</v>
      </c>
      <c r="E37" s="46">
        <f>SUM(E34:E36)</f>
        <v>0</v>
      </c>
    </row>
    <row r="38" spans="1:6" ht="13.5" thickBot="1">
      <c r="A38" s="1" t="s">
        <v>148</v>
      </c>
      <c r="B38" s="8">
        <f>+B32+B37</f>
        <v>319500</v>
      </c>
      <c r="C38" s="27">
        <f>+C32+C37</f>
        <v>0</v>
      </c>
      <c r="D38" s="27">
        <f>+D32+D37</f>
        <v>0</v>
      </c>
      <c r="E38" s="27">
        <f>+E32+E37</f>
        <v>0</v>
      </c>
    </row>
    <row r="39" spans="1:6" ht="13.5" thickTop="1">
      <c r="A39" s="43"/>
      <c r="B39" s="10"/>
    </row>
    <row r="40" spans="1:6">
      <c r="A40" s="1" t="s">
        <v>149</v>
      </c>
      <c r="B40" s="10"/>
      <c r="C40" s="10"/>
      <c r="D40" s="10"/>
      <c r="E40" s="10"/>
    </row>
    <row r="41" spans="1:6">
      <c r="A41" t="s">
        <v>150</v>
      </c>
      <c r="B41" s="10">
        <f>'SCHED 4'!$B$35</f>
        <v>2336000</v>
      </c>
      <c r="C41" s="10"/>
      <c r="D41" s="10"/>
      <c r="E41" s="10"/>
      <c r="F41" s="21"/>
    </row>
    <row r="42" spans="1:6">
      <c r="A42" s="43" t="s">
        <v>151</v>
      </c>
      <c r="B42" s="10">
        <f>'SCHED 4'!$B$29</f>
        <v>1374500</v>
      </c>
      <c r="C42" s="10"/>
      <c r="D42" s="10"/>
      <c r="E42" s="10"/>
      <c r="F42" s="21"/>
    </row>
    <row r="43" spans="1:6">
      <c r="A43" s="43" t="s">
        <v>152</v>
      </c>
      <c r="B43" s="10">
        <f>'SCHED 2'!$B$17</f>
        <v>250000</v>
      </c>
      <c r="C43" s="10"/>
      <c r="D43" s="10"/>
      <c r="E43" s="10"/>
      <c r="F43" s="21"/>
    </row>
    <row r="44" spans="1:6">
      <c r="A44" s="43" t="s">
        <v>153</v>
      </c>
      <c r="B44" s="10">
        <f>'SCHED 2'!$B$14</f>
        <v>12500</v>
      </c>
      <c r="C44" s="10"/>
      <c r="D44" s="10"/>
      <c r="E44" s="10"/>
      <c r="F44" s="21"/>
    </row>
    <row r="45" spans="1:6">
      <c r="A45" s="43" t="s">
        <v>154</v>
      </c>
      <c r="B45" s="10">
        <v>0</v>
      </c>
      <c r="C45" s="10"/>
      <c r="D45" s="10"/>
      <c r="E45" s="10"/>
      <c r="F45" s="21"/>
    </row>
    <row r="46" spans="1:6">
      <c r="A46" s="43" t="s">
        <v>155</v>
      </c>
      <c r="B46" s="10">
        <v>29000</v>
      </c>
      <c r="C46" s="10"/>
      <c r="D46" s="10"/>
      <c r="E46" s="10"/>
      <c r="F46" s="21"/>
    </row>
    <row r="47" spans="1:6" ht="13.5" thickBot="1">
      <c r="A47" s="1" t="s">
        <v>156</v>
      </c>
      <c r="B47" s="8">
        <f>SUM(B41:B46)</f>
        <v>4002000</v>
      </c>
      <c r="C47" s="8">
        <f>SUM(C41:C44)</f>
        <v>0</v>
      </c>
      <c r="D47" s="8">
        <f>SUM(D41:D44)</f>
        <v>0</v>
      </c>
      <c r="E47" s="8">
        <f>SUM(E41:E44)</f>
        <v>0</v>
      </c>
      <c r="F47" s="21"/>
    </row>
    <row r="48" spans="1:6" ht="13.5" thickTop="1">
      <c r="F48" s="21"/>
    </row>
    <row r="49" spans="1:6" ht="13.5" thickBot="1">
      <c r="A49" s="1" t="s">
        <v>6</v>
      </c>
      <c r="B49" s="28">
        <f>+B38/B47</f>
        <v>7.983508245877062E-2</v>
      </c>
      <c r="C49" s="28" t="e">
        <f>+C38/C47</f>
        <v>#DIV/0!</v>
      </c>
      <c r="D49" s="28" t="e">
        <f>+D38/D47</f>
        <v>#DIV/0!</v>
      </c>
      <c r="E49" s="28" t="e">
        <f>+E38/E47</f>
        <v>#DIV/0!</v>
      </c>
      <c r="F49" s="21" t="s">
        <v>157</v>
      </c>
    </row>
    <row r="50" spans="1:6" ht="13.5" thickTop="1"/>
    <row r="51" spans="1:6">
      <c r="A51" s="41" t="s">
        <v>52</v>
      </c>
    </row>
    <row r="52" spans="1:6">
      <c r="A52" t="s">
        <v>128</v>
      </c>
    </row>
    <row r="53" spans="1:6">
      <c r="A53" s="51" t="s">
        <v>129</v>
      </c>
    </row>
    <row r="54" spans="1:6">
      <c r="A54" t="s">
        <v>130</v>
      </c>
    </row>
    <row r="55" spans="1:6">
      <c r="A55" t="s">
        <v>158</v>
      </c>
    </row>
    <row r="56" spans="1:6">
      <c r="A56" t="s">
        <v>159</v>
      </c>
    </row>
    <row r="58" spans="1:6">
      <c r="A58" t="s">
        <v>160</v>
      </c>
      <c r="F58" s="21"/>
    </row>
  </sheetData>
  <phoneticPr fontId="2" type="noConversion"/>
  <pageMargins left="0.25" right="0.25" top="1" bottom="1" header="0.5" footer="0.5"/>
  <pageSetup scale="89" fitToHeight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51"/>
  <sheetViews>
    <sheetView zoomScaleNormal="100" workbookViewId="0">
      <selection activeCell="A44" sqref="A44:B44"/>
    </sheetView>
  </sheetViews>
  <sheetFormatPr defaultRowHeight="12.75"/>
  <cols>
    <col min="1" max="1" width="23.7109375" customWidth="1"/>
    <col min="2" max="2" width="19.42578125" customWidth="1"/>
    <col min="3" max="3" width="23.7109375" style="6" bestFit="1" customWidth="1"/>
    <col min="4" max="4" width="9.7109375" bestFit="1" customWidth="1"/>
    <col min="5" max="5" width="12.5703125" bestFit="1" customWidth="1"/>
  </cols>
  <sheetData>
    <row r="1" spans="1:6">
      <c r="A1" s="13" t="s">
        <v>161</v>
      </c>
    </row>
    <row r="2" spans="1:6">
      <c r="A2" s="13"/>
    </row>
    <row r="3" spans="1:6" ht="18">
      <c r="B3" s="2" t="s">
        <v>2</v>
      </c>
    </row>
    <row r="4" spans="1:6" ht="18">
      <c r="A4" t="s">
        <v>2</v>
      </c>
      <c r="B4" s="3" t="s">
        <v>2</v>
      </c>
    </row>
    <row r="5" spans="1:6" ht="18">
      <c r="A5" s="2" t="s">
        <v>3</v>
      </c>
    </row>
    <row r="6" spans="1:6" ht="18">
      <c r="A6" s="2"/>
    </row>
    <row r="7" spans="1:6">
      <c r="A7" s="59"/>
      <c r="B7" s="60"/>
      <c r="C7" s="61" t="s">
        <v>162</v>
      </c>
      <c r="D7" s="62">
        <f>'SCHED 3'!C17</f>
        <v>15</v>
      </c>
      <c r="E7" s="63"/>
      <c r="F7" s="51" t="s">
        <v>163</v>
      </c>
    </row>
    <row r="8" spans="1:6">
      <c r="A8" s="75" t="s">
        <v>164</v>
      </c>
      <c r="B8" s="76"/>
      <c r="C8" s="53" t="s">
        <v>165</v>
      </c>
      <c r="D8" s="64" t="s">
        <v>87</v>
      </c>
      <c r="E8" s="65" t="s">
        <v>166</v>
      </c>
    </row>
    <row r="9" spans="1:6">
      <c r="A9" s="77" t="s">
        <v>167</v>
      </c>
      <c r="B9" s="78"/>
      <c r="C9" s="57">
        <v>0.1</v>
      </c>
      <c r="D9" s="58">
        <f>C9*D7</f>
        <v>1.5</v>
      </c>
      <c r="E9" s="66">
        <f>SUM(('PROPOSAL SUMMARY'!C21)/5)*C9</f>
        <v>4.0881818457851544</v>
      </c>
    </row>
    <row r="10" spans="1:6">
      <c r="A10" s="79" t="s">
        <v>168</v>
      </c>
      <c r="B10" s="80"/>
      <c r="C10" s="55">
        <v>0.2</v>
      </c>
      <c r="D10" s="58">
        <f>C10*D7</f>
        <v>3</v>
      </c>
      <c r="E10" s="66">
        <f>SUM(('PROPOSAL SUMMARY'!C21)/5)*C10</f>
        <v>8.1763636915703088</v>
      </c>
    </row>
    <row r="11" spans="1:6">
      <c r="A11" s="79" t="s">
        <v>169</v>
      </c>
      <c r="B11" s="80"/>
      <c r="C11" s="56">
        <v>0.1</v>
      </c>
      <c r="D11" s="58">
        <f>C11*D7</f>
        <v>1.5</v>
      </c>
      <c r="E11" s="66">
        <f>SUM(('PROPOSAL SUMMARY'!C21)/5)*C11</f>
        <v>4.0881818457851544</v>
      </c>
    </row>
    <row r="12" spans="1:6">
      <c r="A12" s="81" t="s">
        <v>170</v>
      </c>
      <c r="B12" s="80"/>
      <c r="C12" s="56">
        <v>0.6</v>
      </c>
      <c r="D12" s="58">
        <f>C12*D7</f>
        <v>9</v>
      </c>
      <c r="E12" s="66">
        <f>SUM(('PROPOSAL SUMMARY'!C21)/5)*C12</f>
        <v>24.529091074710927</v>
      </c>
    </row>
    <row r="13" spans="1:6">
      <c r="A13" s="67"/>
      <c r="B13" s="68"/>
      <c r="C13" s="69" t="s">
        <v>38</v>
      </c>
      <c r="D13" s="70">
        <f>SUM(D9:D12)</f>
        <v>15</v>
      </c>
      <c r="E13" s="71">
        <f>SUM(E9:E12)</f>
        <v>40.881818457851544</v>
      </c>
    </row>
    <row r="14" spans="1:6">
      <c r="B14" s="54"/>
      <c r="C14" s="36"/>
    </row>
    <row r="15" spans="1:6">
      <c r="A15" s="59"/>
      <c r="B15" s="60"/>
      <c r="C15" s="61" t="s">
        <v>171</v>
      </c>
      <c r="D15" s="62">
        <f>'SCHED 3'!G17</f>
        <v>15</v>
      </c>
      <c r="E15" s="63"/>
    </row>
    <row r="16" spans="1:6">
      <c r="A16" s="75" t="s">
        <v>164</v>
      </c>
      <c r="B16" s="76"/>
      <c r="C16" s="53" t="s">
        <v>165</v>
      </c>
      <c r="D16" s="64" t="s">
        <v>87</v>
      </c>
      <c r="E16" s="65" t="s">
        <v>166</v>
      </c>
    </row>
    <row r="17" spans="1:5">
      <c r="A17" s="77" t="s">
        <v>172</v>
      </c>
      <c r="B17" s="78"/>
      <c r="C17" s="57">
        <v>0.1</v>
      </c>
      <c r="D17" s="58">
        <f>C17*D15</f>
        <v>1.5</v>
      </c>
      <c r="E17" s="66">
        <f>SUM(('PROPOSAL SUMMARY'!C21)/5)*C17</f>
        <v>4.0881818457851544</v>
      </c>
    </row>
    <row r="18" spans="1:5">
      <c r="A18" s="79" t="s">
        <v>168</v>
      </c>
      <c r="B18" s="80"/>
      <c r="C18" s="55">
        <v>0.2</v>
      </c>
      <c r="D18" s="58">
        <f>C18*D15</f>
        <v>3</v>
      </c>
      <c r="E18" s="66">
        <f>SUM(('PROPOSAL SUMMARY'!C21)/5)*C18</f>
        <v>8.1763636915703088</v>
      </c>
    </row>
    <row r="19" spans="1:5">
      <c r="A19" s="79" t="s">
        <v>169</v>
      </c>
      <c r="B19" s="80"/>
      <c r="C19" s="56">
        <v>0.1</v>
      </c>
      <c r="D19" s="58">
        <f>C19*D15</f>
        <v>1.5</v>
      </c>
      <c r="E19" s="66">
        <f>SUM(('PROPOSAL SUMMARY'!C21)/5)*C19</f>
        <v>4.0881818457851544</v>
      </c>
    </row>
    <row r="20" spans="1:5">
      <c r="A20" s="81" t="s">
        <v>173</v>
      </c>
      <c r="B20" s="80"/>
      <c r="C20" s="56">
        <v>0.6</v>
      </c>
      <c r="D20" s="58">
        <f>C20*D15</f>
        <v>9</v>
      </c>
      <c r="E20" s="66">
        <f>SUM(('PROPOSAL SUMMARY'!C21)/5)*C20</f>
        <v>24.529091074710927</v>
      </c>
    </row>
    <row r="21" spans="1:5">
      <c r="A21" s="67"/>
      <c r="B21" s="68"/>
      <c r="C21" s="69" t="s">
        <v>38</v>
      </c>
      <c r="D21" s="70">
        <f>SUM(D17:D20)</f>
        <v>15</v>
      </c>
      <c r="E21" s="71">
        <f>SUM(E17:E20)</f>
        <v>40.881818457851544</v>
      </c>
    </row>
    <row r="22" spans="1:5">
      <c r="A22" s="1"/>
      <c r="C22" s="10"/>
    </row>
    <row r="23" spans="1:5">
      <c r="A23" s="59"/>
      <c r="B23" s="60"/>
      <c r="C23" s="61" t="s">
        <v>174</v>
      </c>
      <c r="D23" s="62">
        <f>'SCHED 3'!K17</f>
        <v>15</v>
      </c>
      <c r="E23" s="63"/>
    </row>
    <row r="24" spans="1:5">
      <c r="A24" s="75" t="s">
        <v>164</v>
      </c>
      <c r="B24" s="76"/>
      <c r="C24" s="53" t="s">
        <v>165</v>
      </c>
      <c r="D24" s="64" t="s">
        <v>87</v>
      </c>
      <c r="E24" s="65" t="s">
        <v>166</v>
      </c>
    </row>
    <row r="25" spans="1:5">
      <c r="A25" s="77" t="s">
        <v>172</v>
      </c>
      <c r="B25" s="78"/>
      <c r="C25" s="57">
        <v>0.1</v>
      </c>
      <c r="D25" s="58">
        <f>C25*D23</f>
        <v>1.5</v>
      </c>
      <c r="E25" s="66">
        <f>SUM(('PROPOSAL SUMMARY'!C21)/5)*C25</f>
        <v>4.0881818457851544</v>
      </c>
    </row>
    <row r="26" spans="1:5">
      <c r="A26" s="79" t="s">
        <v>168</v>
      </c>
      <c r="B26" s="80"/>
      <c r="C26" s="55">
        <v>0.2</v>
      </c>
      <c r="D26" s="58">
        <f>C26*D23</f>
        <v>3</v>
      </c>
      <c r="E26" s="66">
        <f>SUM(('PROPOSAL SUMMARY'!C21)/5)*C26</f>
        <v>8.1763636915703088</v>
      </c>
    </row>
    <row r="27" spans="1:5">
      <c r="A27" s="79" t="s">
        <v>169</v>
      </c>
      <c r="B27" s="80"/>
      <c r="C27" s="56">
        <v>0.1</v>
      </c>
      <c r="D27" s="58">
        <f>C27*D23</f>
        <v>1.5</v>
      </c>
      <c r="E27" s="66">
        <f>SUM(('PROPOSAL SUMMARY'!C21)/5)*C27</f>
        <v>4.0881818457851544</v>
      </c>
    </row>
    <row r="28" spans="1:5">
      <c r="A28" s="81" t="s">
        <v>173</v>
      </c>
      <c r="B28" s="80"/>
      <c r="C28" s="56">
        <v>0.6</v>
      </c>
      <c r="D28" s="58">
        <f>C28*D23</f>
        <v>9</v>
      </c>
      <c r="E28" s="66">
        <f>SUM(('PROPOSAL SUMMARY'!C21)/5)*C28</f>
        <v>24.529091074710927</v>
      </c>
    </row>
    <row r="29" spans="1:5">
      <c r="A29" s="67"/>
      <c r="B29" s="68"/>
      <c r="C29" s="69" t="s">
        <v>38</v>
      </c>
      <c r="D29" s="70">
        <f>SUM(D25:D28)</f>
        <v>15</v>
      </c>
      <c r="E29" s="71">
        <f>SUM(E25:E28)</f>
        <v>40.881818457851544</v>
      </c>
    </row>
    <row r="31" spans="1:5">
      <c r="A31" s="59"/>
      <c r="B31" s="60"/>
      <c r="C31" s="61" t="s">
        <v>175</v>
      </c>
      <c r="D31" s="62">
        <f>'SCHED 3'!O17</f>
        <v>15</v>
      </c>
      <c r="E31" s="63"/>
    </row>
    <row r="32" spans="1:5">
      <c r="A32" s="75" t="s">
        <v>164</v>
      </c>
      <c r="B32" s="76"/>
      <c r="C32" s="53" t="s">
        <v>165</v>
      </c>
      <c r="D32" s="64" t="s">
        <v>87</v>
      </c>
      <c r="E32" s="65" t="s">
        <v>166</v>
      </c>
    </row>
    <row r="33" spans="1:5">
      <c r="A33" s="77" t="s">
        <v>172</v>
      </c>
      <c r="B33" s="78"/>
      <c r="C33" s="57">
        <v>0.1</v>
      </c>
      <c r="D33" s="58">
        <f>C33*D31</f>
        <v>1.5</v>
      </c>
      <c r="E33" s="66">
        <f>SUM(('PROPOSAL SUMMARY'!C21)/5)*C33</f>
        <v>4.0881818457851544</v>
      </c>
    </row>
    <row r="34" spans="1:5">
      <c r="A34" s="79" t="s">
        <v>168</v>
      </c>
      <c r="B34" s="80"/>
      <c r="C34" s="55">
        <v>0.2</v>
      </c>
      <c r="D34" s="58">
        <f>C34*D31</f>
        <v>3</v>
      </c>
      <c r="E34" s="66">
        <f>SUM(('PROPOSAL SUMMARY'!C21)/5)*C34</f>
        <v>8.1763636915703088</v>
      </c>
    </row>
    <row r="35" spans="1:5">
      <c r="A35" s="79" t="s">
        <v>169</v>
      </c>
      <c r="B35" s="80"/>
      <c r="C35" s="56">
        <v>0.1</v>
      </c>
      <c r="D35" s="58">
        <f>C35*D31</f>
        <v>1.5</v>
      </c>
      <c r="E35" s="66">
        <f>SUM(('PROPOSAL SUMMARY'!C21)/5)*C35</f>
        <v>4.0881818457851544</v>
      </c>
    </row>
    <row r="36" spans="1:5">
      <c r="A36" s="81" t="s">
        <v>173</v>
      </c>
      <c r="B36" s="80"/>
      <c r="C36" s="56">
        <v>0.6</v>
      </c>
      <c r="D36" s="58">
        <f>C36*D31</f>
        <v>9</v>
      </c>
      <c r="E36" s="66">
        <f>SUM(('PROPOSAL SUMMARY'!C21)/5)*C36</f>
        <v>24.529091074710927</v>
      </c>
    </row>
    <row r="37" spans="1:5">
      <c r="A37" s="67"/>
      <c r="B37" s="68"/>
      <c r="C37" s="69" t="s">
        <v>38</v>
      </c>
      <c r="D37" s="70">
        <f>SUM(D33:D36)</f>
        <v>15</v>
      </c>
      <c r="E37" s="71">
        <f>SUM(E33:E36)</f>
        <v>40.881818457851544</v>
      </c>
    </row>
    <row r="39" spans="1:5">
      <c r="A39" s="59"/>
      <c r="B39" s="60"/>
      <c r="C39" s="61" t="s">
        <v>176</v>
      </c>
      <c r="D39" s="62">
        <f>'SCHED 3'!S17</f>
        <v>15</v>
      </c>
      <c r="E39" s="63"/>
    </row>
    <row r="40" spans="1:5">
      <c r="A40" s="75" t="s">
        <v>164</v>
      </c>
      <c r="B40" s="76"/>
      <c r="C40" s="53" t="s">
        <v>165</v>
      </c>
      <c r="D40" s="64" t="s">
        <v>87</v>
      </c>
      <c r="E40" s="65" t="s">
        <v>166</v>
      </c>
    </row>
    <row r="41" spans="1:5">
      <c r="A41" s="77" t="s">
        <v>172</v>
      </c>
      <c r="B41" s="78"/>
      <c r="C41" s="57">
        <v>0.1</v>
      </c>
      <c r="D41" s="58">
        <f>C41*D39</f>
        <v>1.5</v>
      </c>
      <c r="E41" s="66">
        <f>SUM(('PROPOSAL SUMMARY'!C21)/5)*C41</f>
        <v>4.0881818457851544</v>
      </c>
    </row>
    <row r="42" spans="1:5">
      <c r="A42" s="79" t="s">
        <v>168</v>
      </c>
      <c r="B42" s="80"/>
      <c r="C42" s="55">
        <v>0.2</v>
      </c>
      <c r="D42" s="58">
        <f>C42*D39</f>
        <v>3</v>
      </c>
      <c r="E42" s="66">
        <f>SUM(('PROPOSAL SUMMARY'!C21)/5)*C42</f>
        <v>8.1763636915703088</v>
      </c>
    </row>
    <row r="43" spans="1:5">
      <c r="A43" s="79" t="s">
        <v>169</v>
      </c>
      <c r="B43" s="80"/>
      <c r="C43" s="56">
        <v>0.1</v>
      </c>
      <c r="D43" s="58">
        <f>C43*D39</f>
        <v>1.5</v>
      </c>
      <c r="E43" s="66">
        <f>SUM(('PROPOSAL SUMMARY'!C21)/5)*C43</f>
        <v>4.0881818457851544</v>
      </c>
    </row>
    <row r="44" spans="1:5">
      <c r="A44" s="81" t="s">
        <v>173</v>
      </c>
      <c r="B44" s="80"/>
      <c r="C44" s="56">
        <v>0.6</v>
      </c>
      <c r="D44" s="58">
        <f>C44*D39</f>
        <v>9</v>
      </c>
      <c r="E44" s="66">
        <f>SUM(('PROPOSAL SUMMARY'!C21)/5)*C44</f>
        <v>24.529091074710927</v>
      </c>
    </row>
    <row r="45" spans="1:5">
      <c r="A45" s="67"/>
      <c r="B45" s="68"/>
      <c r="C45" s="69" t="s">
        <v>38</v>
      </c>
      <c r="D45" s="70">
        <f>SUM(D41:D44)</f>
        <v>15</v>
      </c>
      <c r="E45" s="71">
        <f>SUM(E41:E44)</f>
        <v>40.881818457851544</v>
      </c>
    </row>
    <row r="47" spans="1:5">
      <c r="A47" s="51" t="s">
        <v>177</v>
      </c>
    </row>
    <row r="51" spans="1:4">
      <c r="A51" t="s">
        <v>178</v>
      </c>
      <c r="B51" s="7"/>
      <c r="C51" s="7"/>
      <c r="D51" s="7"/>
    </row>
  </sheetData>
  <mergeCells count="25">
    <mergeCell ref="A16:B16"/>
    <mergeCell ref="A9:B9"/>
    <mergeCell ref="A10:B10"/>
    <mergeCell ref="A11:B11"/>
    <mergeCell ref="A12:B12"/>
    <mergeCell ref="A8:B8"/>
    <mergeCell ref="A34:B34"/>
    <mergeCell ref="A17:B17"/>
    <mergeCell ref="A18:B18"/>
    <mergeCell ref="A19:B19"/>
    <mergeCell ref="A20:B20"/>
    <mergeCell ref="A24:B24"/>
    <mergeCell ref="A25:B25"/>
    <mergeCell ref="A26:B26"/>
    <mergeCell ref="A27:B27"/>
    <mergeCell ref="A28:B28"/>
    <mergeCell ref="A32:B32"/>
    <mergeCell ref="A33:B33"/>
    <mergeCell ref="A44:B44"/>
    <mergeCell ref="A35:B35"/>
    <mergeCell ref="A36:B36"/>
    <mergeCell ref="A40:B40"/>
    <mergeCell ref="A41:B41"/>
    <mergeCell ref="A42:B42"/>
    <mergeCell ref="A43:B43"/>
  </mergeCells>
  <pageMargins left="0.75" right="0.75" top="1" bottom="1" header="0.5" footer="0.5"/>
  <pageSetup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81B8C9E7DB747BFB4C0D78B606131" ma:contentTypeVersion="8" ma:contentTypeDescription="Create a new document." ma:contentTypeScope="" ma:versionID="08ca3226d6cfe5a7771227905164c3df">
  <xsd:schema xmlns:xsd="http://www.w3.org/2001/XMLSchema" xmlns:xs="http://www.w3.org/2001/XMLSchema" xmlns:p="http://schemas.microsoft.com/office/2006/metadata/properties" xmlns:ns2="f97ff1ac-894a-45a2-8b48-6309a27cd334" xmlns:ns3="9046c589-78aa-4615-8a78-c6d7cbc86a15" targetNamespace="http://schemas.microsoft.com/office/2006/metadata/properties" ma:root="true" ma:fieldsID="429a1a0e15b33ac0b6d931e810b3e2bb" ns2:_="" ns3:_="">
    <xsd:import namespace="f97ff1ac-894a-45a2-8b48-6309a27cd334"/>
    <xsd:import namespace="9046c589-78aa-4615-8a78-c6d7cbc86a1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ff1ac-894a-45a2-8b48-6309a27cd33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6c589-78aa-4615-8a78-c6d7cbc86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9820CE8-FC5D-4B4B-9F0A-279C31E2EE40}"/>
</file>

<file path=customXml/itemProps2.xml><?xml version="1.0" encoding="utf-8"?>
<ds:datastoreItem xmlns:ds="http://schemas.openxmlformats.org/officeDocument/2006/customXml" ds:itemID="{708BC289-790F-480D-9B29-A2B1FE956937}"/>
</file>

<file path=customXml/itemProps3.xml><?xml version="1.0" encoding="utf-8"?>
<ds:datastoreItem xmlns:ds="http://schemas.openxmlformats.org/officeDocument/2006/customXml" ds:itemID="{AC2D9F3F-C4CA-4ED5-9C4C-1E376D8C46E3}"/>
</file>

<file path=customXml/itemProps4.xml><?xml version="1.0" encoding="utf-8"?>
<ds:datastoreItem xmlns:ds="http://schemas.openxmlformats.org/officeDocument/2006/customXml" ds:itemID="{89A40A69-02B9-4501-9043-66D25D428B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 Army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2008-09-25T12:22:46Z</dcterms:created>
  <dcterms:modified xsi:type="dcterms:W3CDTF">2021-10-06T05:49:02Z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sync_FolderId">
    <vt:lpwstr/>
  </property>
  <property fmtid="{D5CDD505-2E9C-101B-9397-08002B2CF9AE}" pid="3" name="Offisync_SaveTime">
    <vt:lpwstr/>
  </property>
  <property fmtid="{D5CDD505-2E9C-101B-9397-08002B2CF9AE}" pid="4" name="Offisync_IsSaved">
    <vt:lpwstr>False</vt:lpwstr>
  </property>
  <property fmtid="{D5CDD505-2E9C-101B-9397-08002B2CF9AE}" pid="5" name="Offisync_UniqueId">
    <vt:lpwstr>216293;29043970</vt:lpwstr>
  </property>
  <property fmtid="{D5CDD505-2E9C-101B-9397-08002B2CF9AE}" pid="6" name="CentralDesktop_MDAdded">
    <vt:lpwstr>True</vt:lpwstr>
  </property>
  <property fmtid="{D5CDD505-2E9C-101B-9397-08002B2CF9AE}" pid="7" name="Offisync_FileTitle">
    <vt:lpwstr/>
  </property>
  <property fmtid="{D5CDD505-2E9C-101B-9397-08002B2CF9AE}" pid="8" name="Offisync_UpdateToken">
    <vt:lpwstr>2013-11-21T13:09:04-0500</vt:lpwstr>
  </property>
  <property fmtid="{D5CDD505-2E9C-101B-9397-08002B2CF9AE}" pid="9" name="Offisync_ProviderName">
    <vt:lpwstr>Central Desktop</vt:lpwstr>
  </property>
  <property fmtid="{D5CDD505-2E9C-101B-9397-08002B2CF9AE}" pid="10" name="_dlc_DocId">
    <vt:lpwstr>FJQ3RZUUXK2M-1545715999-358</vt:lpwstr>
  </property>
  <property fmtid="{D5CDD505-2E9C-101B-9397-08002B2CF9AE}" pid="11" name="_dlc_DocIdItemGuid">
    <vt:lpwstr>6fe336b7-6860-4246-808c-2ba2e6e52778</vt:lpwstr>
  </property>
  <property fmtid="{D5CDD505-2E9C-101B-9397-08002B2CF9AE}" pid="12" name="_dlc_DocIdUrl">
    <vt:lpwstr>https://netorg872092.sharepoint.com/sites/LMS/_layouts/15/DocIdRedir.aspx?ID=FJQ3RZUUXK2M-1545715999-358, FJQ3RZUUXK2M-1545715999-358</vt:lpwstr>
  </property>
</Properties>
</file>