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avid\OneDrive - OST Global Solutions Inc\Desktop\OST Global Solutions\Training Material\Black Hat and PTW\"/>
    </mc:Choice>
  </mc:AlternateContent>
  <xr:revisionPtr revIDLastSave="0" documentId="8_{C3BDC8D4-FBB8-4431-8EFE-06EC07BEAD27}" xr6:coauthVersionLast="47" xr6:coauthVersionMax="47" xr10:uidLastSave="{00000000-0000-0000-0000-000000000000}"/>
  <bookViews>
    <workbookView xWindow="57480" yWindow="2820" windowWidth="29040" windowHeight="15840" tabRatio="889" xr2:uid="{8D6E5C2A-BEBE-40D4-A052-559F20CCFC83}"/>
  </bookViews>
  <sheets>
    <sheet name="Instructions" sheetId="45" r:id="rId1"/>
    <sheet name="Total Evaluated Price" sheetId="37" r:id="rId2"/>
    <sheet name="Material Cost and Price" sheetId="40" r:id="rId3"/>
    <sheet name="Air Wings Labor Cost and Price" sheetId="43" r:id="rId4"/>
    <sheet name="Draken Labor Cost and Price" sheetId="36" r:id="rId5"/>
    <sheet name="ATAC Labor Cost and Price" sheetId="44" r:id="rId6"/>
    <sheet name="LOE Summary" sheetId="42" r:id="rId7"/>
    <sheet name="BOE" sheetId="35" r:id="rId8"/>
    <sheet name="Wrap" sheetId="34" r:id="rId9"/>
    <sheet name="Direct Labor Rates" sheetId="32" r:id="rId10"/>
    <sheet name="SCA WD Geo 1" sheetId="39" r:id="rId11"/>
    <sheet name="Geo" sheetId="33" r:id="rId12"/>
    <sheet name="LCAT Descriptions" sheetId="38"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123Graph_A" hidden="1">#REF!</definedName>
    <definedName name="__123Graph_B" hidden="1">#REF!</definedName>
    <definedName name="__123Graph_C" hidden="1">#REF!</definedName>
    <definedName name="__123Graph_E" hidden="1">#REF!</definedName>
    <definedName name="_123Grapha_E" hidden="1">#REF!</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5</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P6484" hidden="1">{"laborr",#N/A,FALSE,"Sheet1";"sumr",#N/A,FALSE,"Sheet1";"odcr",#N/A,FALSE,"Sheet1";"trip1r",#N/A,FALSE,"Sheet1";"trip2r",#N/A,FALSE,"Sheet1";"trip3r",#N/A,FALSE,"Sheet1";"trip4r",#N/A,FALSE,"Sheet1"}</definedName>
    <definedName name="_Fill" hidden="1">#REF!</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q3" hidden="1">#REF!</definedName>
    <definedName name="_Sort" hidden="1">#REF!</definedName>
    <definedName name="_Table1_In1" hidden="1">#REF!</definedName>
    <definedName name="_Table1_Out" hidden="1">#REF!</definedName>
    <definedName name="AADSFDSD">#REF!</definedName>
    <definedName name="ADFADSFADSASDFD">#REF!</definedName>
    <definedName name="ADFASDFASDFAS">#REF!</definedName>
    <definedName name="ADFASFASDFASDFA">#REF!</definedName>
    <definedName name="ADFASFASDFASFASDFA">#REF!</definedName>
    <definedName name="ADFDASFADFA">#REF!</definedName>
    <definedName name="adminassist_cost_base">'[1]Average Hourly Rates - BASE'!$I$9</definedName>
    <definedName name="adminassist_cost_opy1">'[1]Average Hourly Rates - OPY1'!$I$9</definedName>
    <definedName name="adminassist_cost_opy2">'[1]Average Hourly Rates - OPY2'!$I$9</definedName>
    <definedName name="adminassist_cost_opy3">'[1]Average Hourly Rates - OPY3'!$I$9</definedName>
    <definedName name="adminassist_cost_opy4">'[1]Average Hourly Rates - OPY4'!$I$9</definedName>
    <definedName name="adminassist_cost_opy5">'[1]Average Hourly Rates - OPY5'!$I$9</definedName>
    <definedName name="adminassist_fee_base">'[1]Average Hourly Rates - BASE'!$J$9</definedName>
    <definedName name="adminassist_fee_opy1">'[1]Average Hourly Rates - OPY1'!$J$9</definedName>
    <definedName name="adminassist_fee_opy2">'[1]Average Hourly Rates - OPY2'!$J$9</definedName>
    <definedName name="adminassist_fee_opy3">'[1]Average Hourly Rates - OPY3'!$J$9</definedName>
    <definedName name="adminassist_fee_opy4">'[1]Average Hourly Rates - OPY4'!$J$9</definedName>
    <definedName name="adminassist_fee_opy5">'[1]Average Hourly Rates - OPY5'!$J$9</definedName>
    <definedName name="ADSFASDFASDFASDFAS">#REF!</definedName>
    <definedName name="ADSFASDFASDFSD">#REF!</definedName>
    <definedName name="AFDADSFASDFASDF">#REF!</definedName>
    <definedName name="AFDASDFASDFASDFAS">#REF!</definedName>
    <definedName name="ALDKJFALSDJ">#REF!</definedName>
    <definedName name="analyst_cost_base">'[1]Average Hourly Rates - BASE'!$I$12</definedName>
    <definedName name="analyst_cost_opy1">'[1]Average Hourly Rates - OPY1'!$I$12</definedName>
    <definedName name="analyst_cost_opy2">'[1]Average Hourly Rates - OPY2'!$I$12</definedName>
    <definedName name="analyst_cost_opy3">'[1]Average Hourly Rates - OPY3'!$I$12</definedName>
    <definedName name="analyst_cost_opy4">'[1]Average Hourly Rates - OPY4'!$I$12</definedName>
    <definedName name="analyst_cost_opy5">'[1]Average Hourly Rates - OPY5'!$I$12</definedName>
    <definedName name="analyst_fee_base">'[1]Average Hourly Rates - BASE'!$J$12</definedName>
    <definedName name="analyst_fee_opy1">'[1]Average Hourly Rates - OPY1'!$J$12</definedName>
    <definedName name="analyst_fee_opy2">'[1]Average Hourly Rates - OPY2'!$J$12</definedName>
    <definedName name="analyst_fee_opy3">'[1]Average Hourly Rates - OPY3'!$J$12</definedName>
    <definedName name="analyst_fee_opy4">'[1]Average Hourly Rates - OPY4'!$J$12</definedName>
    <definedName name="analyst_fee_opy5">'[1]Average Hourly Rates - OPY5'!$J$12</definedName>
    <definedName name="analystV_cost_base">'[1]Average Hourly Rates - BASE'!$I$17</definedName>
    <definedName name="analystV_cost_opy1">'[1]Average Hourly Rates - OPY1'!$I$16</definedName>
    <definedName name="analystV_cost_opy2">'[1]Average Hourly Rates - OPY2'!$I$16</definedName>
    <definedName name="analystV_cost_opy3">'[1]Average Hourly Rates - OPY3'!$I$16</definedName>
    <definedName name="analystV_cost_opy4">'[1]Average Hourly Rates - OPY4'!$I$16</definedName>
    <definedName name="analystV_Cost_opy5">'[1]Average Hourly Rates - OPY5'!$I$16</definedName>
    <definedName name="analystV_fee_base">'[1]Average Hourly Rates - BASE'!$J$17</definedName>
    <definedName name="analystV_fee_opy1">'[1]Average Hourly Rates - OPY1'!$J$16</definedName>
    <definedName name="analystV_fee_opy2">'[1]Average Hourly Rates - OPY2'!$J$16</definedName>
    <definedName name="analystV_fee_opy3">'[1]Average Hourly Rates - OPY3'!$J$16</definedName>
    <definedName name="analystV_fee_opy4">'[1]Average Hourly Rates - OPY4'!$J$16</definedName>
    <definedName name="analystV_fee_opy5">'[1]Average Hourly Rates - OPY5'!$J$16</definedName>
    <definedName name="analystVI_cost_base">'[1]Average Hourly Rates - BASE'!$I$22</definedName>
    <definedName name="analystVI_cost_opy1">'[1]Average Hourly Rates - OPY1'!$I$21</definedName>
    <definedName name="analystVI_cost_opy2">'[1]Average Hourly Rates - OPY2'!$I$21</definedName>
    <definedName name="analystVI_cost_opy3">'[1]Average Hourly Rates - OPY3'!$I$21</definedName>
    <definedName name="analystVI_cost_opy4">'[1]Average Hourly Rates - OPY4'!$I$21</definedName>
    <definedName name="analystVI_cost_opy5">'[1]Average Hourly Rates - OPY5'!$I$21</definedName>
    <definedName name="analystVI_fee_base">'[1]Average Hourly Rates - BASE'!$J$22</definedName>
    <definedName name="analystVI_fee_opy1">'[1]Average Hourly Rates - OPY1'!$J$21</definedName>
    <definedName name="analystVI_fee_opy2">'[1]Average Hourly Rates - OPY2'!$J$21</definedName>
    <definedName name="analystVI_fee_opy3">'[1]Average Hourly Rates - OPY3'!$J$21</definedName>
    <definedName name="analystVI_fee_opy4">'[1]Average Hourly Rates - OPY4'!$J$21</definedName>
    <definedName name="analystVI_fee_opy5">'[1]Average Hourly Rates - OPY5'!$J$21</definedName>
    <definedName name="ASDADF">#REF!</definedName>
    <definedName name="ASDDSFASDFDASF">#REF!</definedName>
    <definedName name="ASDFASDFADSFASDFASDFASDF">#REF!</definedName>
    <definedName name="ASDFASDFASDFASDFA">#REF!</definedName>
    <definedName name="ASDFASDFASDFASDFASDF">#REF!</definedName>
    <definedName name="ASDJFLASDFJASDFAS">#REF!</definedName>
    <definedName name="B">[2]Sheet2!$C$41</definedName>
    <definedName name="B__B">[3]analysis!$I$89</definedName>
    <definedName name="BidProposal_Base">'[4]Loading Factors'!$C$28</definedName>
    <definedName name="BidProposal_Yr2">'[4]Loading Factors'!$D$28</definedName>
    <definedName name="BidProposal_Yr3">'[4]Loading Factors'!$E$28</definedName>
    <definedName name="BidProposal_Yr4">'[4]Loading Factors'!$F$28</definedName>
    <definedName name="BidProposal_Yr5">'[4]Loading Factors'!$G$28</definedName>
    <definedName name="billingRate">#REF!</definedName>
    <definedName name="billingrate2">#REF!</definedName>
    <definedName name="busint">'[5]Tab D-1'!$A$52:$D$81</definedName>
    <definedName name="clclcc">#REF!</definedName>
    <definedName name="Client_Site_Labor_Cats">#REF!</definedName>
    <definedName name="CLIN_Drop_Down_MENU">#REF!</definedName>
    <definedName name="CLIN_Names">[6]CLIN_Names!$A$1:$A$6</definedName>
    <definedName name="Component_prices">'[7]Master Cost'!$B$5:$F$514</definedName>
    <definedName name="Contractor_Site_Labor_Cats">#REF!</definedName>
    <definedName name="COTS_Built">[8]FP_Lookups!$C$48</definedName>
    <definedName name="COTS_High">[9]FP_Lookups!$C$48</definedName>
    <definedName name="cots_high_2">[9]FP_Lookups!$C$48</definedName>
    <definedName name="COTS_Low">[9]FP_Lookups!$C$46</definedName>
    <definedName name="cots_low_2">[9]FP_Lookups!$C$46</definedName>
    <definedName name="cots_med_2">[9]FP_Lookups!$C$47</definedName>
    <definedName name="COTS_Medium">[9]FP_Lookups!$C$47</definedName>
    <definedName name="cots_min_2">[9]FP_Lookups!$C$45</definedName>
    <definedName name="COTS_Minimal">[9]FP_Lookups!$C$45</definedName>
    <definedName name="cutoff">#REF!</definedName>
    <definedName name="D">[2]Sheet2!$D$41</definedName>
    <definedName name="_xlnm.Database">#REF!</definedName>
    <definedName name="datamanager_cost_base">'[1]Average Hourly Rates - BASE'!$I$27</definedName>
    <definedName name="datamanager_cost_opy1">'[1]Average Hourly Rates - OPY1'!$I$26</definedName>
    <definedName name="datamanager_cost_opy2">'[1]Average Hourly Rates - OPY2'!$I$26</definedName>
    <definedName name="datamanager_cost_opy3">'[1]Average Hourly Rates - OPY3'!$I$26</definedName>
    <definedName name="datamanager_cost_opy4">'[1]Average Hourly Rates - OPY4'!$I$26</definedName>
    <definedName name="datamanager_cost_opy5">'[1]Average Hourly Rates - OPY5'!$I$26</definedName>
    <definedName name="datamanager_fee_base">'[1]Average Hourly Rates - BASE'!$J$27</definedName>
    <definedName name="datamanager_fee_opy1">'[1]Average Hourly Rates - OPY1'!$J$26</definedName>
    <definedName name="datamanager_fee_opy2">'[1]Average Hourly Rates - OPY2'!$J$26</definedName>
    <definedName name="datamanager_fee_opy3">'[1]Average Hourly Rates - OPY3'!$J$26</definedName>
    <definedName name="datamanager_fee_opy4">'[1]Average Hourly Rates - OPY4'!$J$26</definedName>
    <definedName name="datamanager_fee_opy5">'[1]Average Hourly Rates - OPY5'!$J$26</definedName>
    <definedName name="DDD">#REF!</definedName>
    <definedName name="DFADEFAF">'[4]Loading Factors'!#REF!</definedName>
    <definedName name="documentationspec_cost_base">'[1]Average Hourly Rates - BASE'!$I$31</definedName>
    <definedName name="documentationspec_cost_opy1">'[1]Average Hourly Rates - OPY1'!$I$30</definedName>
    <definedName name="documentationspec_cost_opy2">'[1]Average Hourly Rates - OPY2'!$I$30</definedName>
    <definedName name="documentationspec_cost_opy3">'[1]Average Hourly Rates - OPY3'!$I$30</definedName>
    <definedName name="documentationspec_cost_opy4">'[1]Average Hourly Rates - OPY4'!$I$30</definedName>
    <definedName name="documentationspec_cost_opy5">'[1]Average Hourly Rates - OPY5'!$I$30</definedName>
    <definedName name="documentationspec_fee_base">'[1]Average Hourly Rates - BASE'!$J$31</definedName>
    <definedName name="documentationspec_fee_opy1">'[1]Average Hourly Rates - OPY1'!$J$30</definedName>
    <definedName name="documentationspec_fee_opy2">'[1]Average Hourly Rates - OPY2'!$J$30</definedName>
    <definedName name="documentationspec_fee_opy3">'[1]Average Hourly Rates - OPY3'!$J$30</definedName>
    <definedName name="documentationspec_fee_opy4">'[1]Average Hourly Rates - OPY4'!$J$30</definedName>
    <definedName name="documentationspec_fee_opy5">'[1]Average Hourly Rates - OPY5'!$J$30</definedName>
    <definedName name="duplicate123A" hidden="1">#REF!</definedName>
    <definedName name="eafo" hidden="1">{"ACC_Cars_125K_PA",#N/A,FALSE,"ACC Cars Co1 125K ";"ACC_Cars_125K_Prop",#N/A,FALSE,"ACC Cars Co1 125K "}</definedName>
    <definedName name="eafo1" hidden="1">{"ACC_Cars_400K_PA",#N/A,FALSE,"ACC Cars Co1 400K";"ACC_Cars_400K_Prop",#N/A,FALSE,"ACC Cars Co1 400K"}</definedName>
    <definedName name="eafo10" hidden="1">{"PearsonCo1_Prop",#N/A,FALSE,"Pearsons Task Co1";"PearsonCo1_PA",#N/A,FALSE,"Pearsons Task Co1"}</definedName>
    <definedName name="eafo11" hidden="1">{"PearsonCo5_Prop",#N/A,FALSE,"Pearsons Task Co5";"PearsonCo5_PA",#N/A,FALSE,"Pearsons Task Co5"}</definedName>
    <definedName name="eafo12" hidden="1">{"Seal Team J6 Sum",#N/A,FALSE,"Seal Team Summary";"Seal Team J6",#N/A,FALSE,"Seal Team ";"Seal Team ODC J6",#N/A,FALSE,"Seal Team ODCs";"Seal Team Trvl J6",#N/A,FALSE," Seal Team Trvl"}</definedName>
    <definedName name="eafo15" hidden="1">{"ACC_Cars_125K_PA",#N/A,FALSE,"ACC Cars Co1 125K ";"ACC_Cars_125K_Prop",#N/A,FALSE,"ACC Cars Co1 125K "}</definedName>
    <definedName name="eafo16" hidden="1">{"ACC_Cars_400K_PA",#N/A,FALSE,"ACC Cars Co1 400K";"ACC_Cars_400K_Prop",#N/A,FALSE,"ACC Cars Co1 400K"}</definedName>
    <definedName name="eafo17" hidden="1">{"PAGE1",#N/A,FALSE,"ACC_CARS Travel 125K";"PAGE2",#N/A,FALSE,"ACC_CARS Travel 125K"}</definedName>
    <definedName name="eafo18" hidden="1">{"Page1",#N/A,FALSE,"ACC_CARS Travel 400K";"Page2",#N/A,FALSE,"ACC_CARS Travel 400K"}</definedName>
    <definedName name="eafo19" hidden="1">{"Pre_CCB",#N/A,FALSE,"Pre CCB Pkg ";"CCB_Memb_Notbk",#N/A,FALSE,"CCB_Memb_Notebk";"CCB_Handouts",#N/A,FALSE,"Handouts";"JDISS_Brochure",#N/A,FALSE,"JDISS_Brochure";"JDISS_Minutes",#N/A,FALSE,"JDISS_Minutes";"Total_JDISS",#N/A,FALSE,"Total JDISS"}</definedName>
    <definedName name="eafo2" hidden="1">{"PAGE1",#N/A,FALSE,"ACC_CARS Travel 125K";"PAGE2",#N/A,FALSE,"ACC_CARS Travel 125K"}</definedName>
    <definedName name="eafo20" hidden="1">{"DolanCo1_PA",#N/A,FALSE,"Tina Dolan";"DolanCo1_Prop",#N/A,FALSE,"Tina Dolan"}</definedName>
    <definedName name="eafo21" hidden="1">{"Prop_350K",#N/A,FALSE,"Ebron-350K";"PA_350K",#N/A,FALSE,"Ebron-350K";"Ebron350KTrvl",#N/A,FALSE,"Ebrons Travel 350k"}</definedName>
    <definedName name="eafo22" hidden="1">{"EbronCo1_PA",#N/A,FALSE,"Ebrons Task Co1";"EbronCo1_Prop",#N/A,FALSE,"Ebrons Task Co1";"Ebron316KTrvl",#N/A,FALSE,"Ebrons Travel 316k"}</definedName>
    <definedName name="eafo23" hidden="1">{"EbronCo5_PA",#N/A,FALSE,"Ebrons Task Co5";"EbronCo5_Prop",#N/A,FALSE,"Ebrons Task Co5"}</definedName>
    <definedName name="eafo24" hidden="1">{"JDISS_Co1",#N/A,FALSE,"JDISS_Co1";"JDISSCo1_PA",#N/A,FALSE,"JDISS_Co1"}</definedName>
    <definedName name="eafo26" hidden="1">{"PearsonCo5_Prop",#N/A,FALSE,"Pearsons Task Co5";"PearsonCo5_PA",#N/A,FALSE,"Pearsons Task Co5"}</definedName>
    <definedName name="eafo27" hidden="1">{"Seal Team J6 Sum",#N/A,FALSE,"Seal Team Summary";"Seal Team J6",#N/A,FALSE,"Seal Team ";"Seal Team ODC J6",#N/A,FALSE,"Seal Team ODCs";"Seal Team Trvl J6",#N/A,FALSE," Seal Team Trvl"}</definedName>
    <definedName name="eafo3" hidden="1">{"Page1",#N/A,FALSE,"ACC_CARS Travel 400K";"Page2",#N/A,FALSE,"ACC_CARS Travel 400K"}</definedName>
    <definedName name="eafo4" hidden="1">{"Pre_CCB",#N/A,FALSE,"Pre CCB Pkg ";"CCB_Memb_Notbk",#N/A,FALSE,"CCB_Memb_Notebk";"CCB_Handouts",#N/A,FALSE,"Handouts";"JDISS_Brochure",#N/A,FALSE,"JDISS_Brochure";"JDISS_Minutes",#N/A,FALSE,"JDISS_Minutes";"Total_JDISS",#N/A,FALSE,"Total JDISS"}</definedName>
    <definedName name="eafo5" hidden="1">{"DolanCo1_PA",#N/A,FALSE,"Tina Dolan";"DolanCo1_Prop",#N/A,FALSE,"Tina Dolan"}</definedName>
    <definedName name="eafo6" hidden="1">{"Prop_350K",#N/A,FALSE,"Ebron-350K";"PA_350K",#N/A,FALSE,"Ebron-350K";"Ebron350KTrvl",#N/A,FALSE,"Ebrons Travel 350k"}</definedName>
    <definedName name="eafo7" hidden="1">{"EbronCo1_PA",#N/A,FALSE,"Ebrons Task Co1";"EbronCo1_Prop",#N/A,FALSE,"Ebrons Task Co1";"Ebron316KTrvl",#N/A,FALSE,"Ebrons Travel 316k"}</definedName>
    <definedName name="eafo8" hidden="1">{"EbronCo5_PA",#N/A,FALSE,"Ebrons Task Co5";"EbronCo5_Prop",#N/A,FALSE,"Ebrons Task Co5"}</definedName>
    <definedName name="eafo9" hidden="1">{"JDISS_Co1",#N/A,FALSE,"JDISS_Co1";"JDISSCo1_PA",#N/A,FALSE,"JDISS_Co1"}</definedName>
    <definedName name="earo25" hidden="1">{"PearsonCo1_Prop",#N/A,FALSE,"Pearsons Task Co1";"PearsonCo1_PA",#N/A,FALSE,"Pearsons Task Co1"}</definedName>
    <definedName name="edu">'[5]Tab D-1'!$A$94:$D$123</definedName>
    <definedName name="ELMRRDCbillingRate">#REF!</definedName>
    <definedName name="engineer_cost_base">'[1]Average Hourly Rates - BASE'!$I$38</definedName>
    <definedName name="engineer_cost_opy1">'[1]Average Hourly Rates - OPY1'!$I$37</definedName>
    <definedName name="engineer_cost_opy2">'[1]Average Hourly Rates - OPY2'!$I$37</definedName>
    <definedName name="engineer_cost_opy3">'[1]Average Hourly Rates - OPY3'!$I$37</definedName>
    <definedName name="engineer_cost_opy4">'[1]Average Hourly Rates - OPY4'!$I$37</definedName>
    <definedName name="engineer_cost_opy5">'[1]Average Hourly Rates - OPY5'!$I$37</definedName>
    <definedName name="engineer_fee_base">'[1]Average Hourly Rates - BASE'!$J$38</definedName>
    <definedName name="engineer_fee_opy1">'[1]Average Hourly Rates - OPY1'!$J$37</definedName>
    <definedName name="engineer_fee_opy2">'[1]Average Hourly Rates - OPY2'!$J$37</definedName>
    <definedName name="engineer_fee_opy3">'[1]Average Hourly Rates - OPY3'!$J$37</definedName>
    <definedName name="engineer_fee_opy4">'[1]Average Hourly Rates - OPY4'!$J$37</definedName>
    <definedName name="engineer_fee_opy5">'[1]Average Hourly Rates - OPY5'!$J$37</definedName>
    <definedName name="engineeringtech_cost_base">'[1]Average Hourly Rates - BASE'!$I$34</definedName>
    <definedName name="engineeringtech_cost_opy1">'[1]Average Hourly Rates - OPY1'!$I$33</definedName>
    <definedName name="engineeringtech_cost_opy2">'[1]Average Hourly Rates - OPY2'!$I$33</definedName>
    <definedName name="engineeringtech_cost_opy3">'[1]Average Hourly Rates - OPY3'!$I$33</definedName>
    <definedName name="engineeringtech_cost_opy4">'[1]Average Hourly Rates - OPY4'!$I$33</definedName>
    <definedName name="engineeringtech_cost_opy5">'[1]Average Hourly Rates - OPY5'!$I$33</definedName>
    <definedName name="engineeringtech_fee_base">'[1]Average Hourly Rates - BASE'!$J$34</definedName>
    <definedName name="engineeringtech_fee_opy1">'[1]Average Hourly Rates - OPY1'!$J$33</definedName>
    <definedName name="engineeringtech_fee_opy2">'[1]Average Hourly Rates - OPY2'!$J$33</definedName>
    <definedName name="engineeringtech_fee_opy3">'[1]Average Hourly Rates - OPY3'!$J$33</definedName>
    <definedName name="engineeringtech_fee_opy4">'[1]Average Hourly Rates - OPY4'!$J$33</definedName>
    <definedName name="engineeringtech_fee_opy5">'[1]Average Hourly Rates - OPY5'!$J$33</definedName>
    <definedName name="engineerV_cost_base">'[1]Average Hourly Rates - BASE'!$I$41</definedName>
    <definedName name="engineerV_cost_opy1">'[1]Average Hourly Rates - OPY1'!$I$40</definedName>
    <definedName name="engineerV_cost_opy2">'[1]Average Hourly Rates - OPY2'!$I$40</definedName>
    <definedName name="engineerV_cost_opy3">'[1]Average Hourly Rates - OPY3'!$I$40</definedName>
    <definedName name="engineerV_cost_opy4">'[1]Average Hourly Rates - OPY4'!$I$40</definedName>
    <definedName name="engineerV_cost_opy5">'[1]Average Hourly Rates - OPY5'!$I$40</definedName>
    <definedName name="engineerV_fee_base">'[1]Average Hourly Rates - BASE'!$J$41</definedName>
    <definedName name="engineerV_fee_opy1">'[1]Average Hourly Rates - OPY1'!$J$40</definedName>
    <definedName name="engineerV_fee_opy2">'[1]Average Hourly Rates - OPY2'!$J$40</definedName>
    <definedName name="engineerV_fee_opy3">'[1]Average Hourly Rates - OPY3'!$J$40</definedName>
    <definedName name="engineerV_fee_opy4">'[1]Average Hourly Rates - OPY4'!$J$40</definedName>
    <definedName name="engineerV_fee_opy5">'[1]Average Hourly Rates - OPY5'!$J$40</definedName>
    <definedName name="engineerVI_cost_base">'[1]Average Hourly Rates - BASE'!$I$45</definedName>
    <definedName name="engineerVI_cost_opy1">'[1]Average Hourly Rates - OPY1'!$I$44</definedName>
    <definedName name="engineerVI_cost_opy2">'[1]Average Hourly Rates - OPY2'!$I$44</definedName>
    <definedName name="engineerVI_cost_opy3">'[1]Average Hourly Rates - OPY3'!$I$44</definedName>
    <definedName name="engineerVI_cost_opy4">'[1]Average Hourly Rates - OPY4'!$I$44</definedName>
    <definedName name="engineerVI_cost_opy5">'[1]Average Hourly Rates - OPY5'!$I$44</definedName>
    <definedName name="engineerVI_fee_base">'[1]Average Hourly Rates - BASE'!$J$45</definedName>
    <definedName name="engineerVI_fee_opy1">'[1]Average Hourly Rates - OPY1'!$J$44</definedName>
    <definedName name="engineerVI_fee_opy2">'[1]Average Hourly Rates - OPY2'!$J$44</definedName>
    <definedName name="engineerVI_fee_opy3">'[1]Average Hourly Rates - OPY3'!$J$44</definedName>
    <definedName name="engineerVI_fee_opy4">'[1]Average Hourly Rates - OPY4'!$J$44</definedName>
    <definedName name="engineerVI_fee_opy5">'[1]Average Hourly Rates - OPY5'!$J$44</definedName>
    <definedName name="eraseme" hidden="1">{"laborr",#N/A,FALSE,"Sheet1";"sumr",#N/A,FALSE,"Sheet1";"odcr",#N/A,FALSE,"Sheet1";"trip1r",#N/A,FALSE,"Sheet1";"trip2r",#N/A,FALSE,"Sheet1";"trip3r",#N/A,FALSE,"Sheet1";"trip4r",#N/A,FALSE,"Sheet1"}</definedName>
    <definedName name="eraseme1" hidden="1">{"laborr",#N/A,FALSE,"Sheet1";"sumr",#N/A,FALSE,"Sheet1";"odcr",#N/A,FALSE,"Sheet1";"trip1r",#N/A,FALSE,"Sheet1";"trip2r",#N/A,FALSE,"Sheet1";"trip3r",#N/A,FALSE,"Sheet1";"trip4r",#N/A,FALSE,"Sheet1"}</definedName>
    <definedName name="eraseme2" hidden="1">{"cptwor",#N/A,FALSE,"CP";"cpthreer",#N/A,FALSE,"CP";"sumr",#N/A,FALSE,"CP";"odcr",#N/A,FALSE,"CP"}</definedName>
    <definedName name="eraseme3" hidden="1">{"laborr",#N/A,FALSE,"Sheet1";"sumr",#N/A,FALSE,"Sheet1";"odcr",#N/A,FALSE,"Sheet1";"trip1r",#N/A,FALSE,"Sheet1"}</definedName>
    <definedName name="eraseme4" hidden="1">{"laborr",#N/A,FALSE,"costprop";"sumr",#N/A,FALSE,"costprop";"odcr",#N/A,FALSE,"costprop";"trip1r",#N/A,FALSE,"costprop";"trip2r",#N/A,FALSE,"costprop"}</definedName>
    <definedName name="eraseme5" hidden="1">{"laborr",#N/A,FALSE,"costprop";"sumr",#N/A,FALSE,"costprop";"odcr",#N/A,FALSE,"costprop";"trip1r",#N/A,FALSE,"costprop";"trip2r",#N/A,FALSE,"costprop";"trip3r",#N/A,FALSE,"costprop"}</definedName>
    <definedName name="eraseme6" hidden="1">{"par",#N/A,FALSE,"PA";"odcr",#N/A,FALSE,"PA";"paxr",#N/A,FALSE,"PA"}</definedName>
    <definedName name="eraseme7" hidden="1">{"PAGE1",#N/A,FALSE,"CPFFMSTR";"PAGE2",#N/A,FALSE,"CPFFMSTR"}</definedName>
    <definedName name="esb">'[5]Tab D-1'!$A$136:$D$165</definedName>
    <definedName name="ESC_2">'[4]Loading Factors'!$D$6</definedName>
    <definedName name="ESC_3">'[6]Loading Factors'!$F$7</definedName>
    <definedName name="ESC_4">'[6]Loading Factors'!$G$7</definedName>
    <definedName name="ESC_5">'[6]Loading Factors'!$H$7</definedName>
    <definedName name="FCCMDL_Base">'[4]Loading Factors'!$C$30</definedName>
    <definedName name="FCCMDL_Yr2">'[4]Loading Factors'!$D$30</definedName>
    <definedName name="FCCMDL_Yr3">'[4]Loading Factors'!$E$30</definedName>
    <definedName name="FCCMDL_Yr4">'[4]Loading Factors'!$F$30</definedName>
    <definedName name="FCCMDL_Yr5">'[4]Loading Factors'!$G$30</definedName>
    <definedName name="FCCMGA_Base">'[4]Loading Factors'!$C$31</definedName>
    <definedName name="FCCMGA_Yr2">'[4]Loading Factors'!$D$31</definedName>
    <definedName name="FCCMGA_Yr3">'[4]Loading Factors'!$E$31</definedName>
    <definedName name="FCCMGA_Yr4">'[4]Loading Factors'!$F$31</definedName>
    <definedName name="FCCMGA_Yr5">'[4]Loading Factors'!$G$31</definedName>
    <definedName name="FCCoMBase_CC1">'[4]Loading Factors'!$C$10</definedName>
    <definedName name="FCCoMBase_CC2">'[4]Loading Factors'!$C$13</definedName>
    <definedName name="FCCoMBase_CC3">'[4]Loading Factors'!$C$16</definedName>
    <definedName name="FCCoMBase_CC4">'[4]Loading Factors'!$C$19</definedName>
    <definedName name="FCCoMBase_CC5">'[4]Loading Factors'!$C$23</definedName>
    <definedName name="FCCoMBase_CC6">'[4]Loading Factors'!$C$26</definedName>
    <definedName name="FCCoMYr2_CC1">'[4]Loading Factors'!$D$10</definedName>
    <definedName name="FCCoMYr2_CC2">'[4]Loading Factors'!$D$13</definedName>
    <definedName name="FCCoMYr2_CC3">'[4]Loading Factors'!$D$16</definedName>
    <definedName name="FCCoMYr2_CC4">'[4]Loading Factors'!$D$19</definedName>
    <definedName name="FCCoMYr2_CC5">'[6]Loading Factors'!$E$24</definedName>
    <definedName name="FCCoMYr2_CC6">'[4]Loading Factors'!$D$26</definedName>
    <definedName name="FCCoMYr3_CC1">'[4]Loading Factors'!$E$10</definedName>
    <definedName name="FCCoMYr3_CC2">'[4]Loading Factors'!$E$13</definedName>
    <definedName name="FCCoMYr3_CC3">'[4]Loading Factors'!$E$16</definedName>
    <definedName name="FCCoMYr3_CC4">'[4]Loading Factors'!$E$19</definedName>
    <definedName name="FCCoMYr3_CC5">'[6]Loading Factors'!$F$24</definedName>
    <definedName name="FCCoMYr3_CC6">'[4]Loading Factors'!$E$26</definedName>
    <definedName name="FCCoMYr4_CC1">'[4]Loading Factors'!$F$10</definedName>
    <definedName name="FCCoMYr4_CC2">'[4]Loading Factors'!$F$13</definedName>
    <definedName name="FCCoMYr4_CC3">'[4]Loading Factors'!$F$16</definedName>
    <definedName name="FCCoMYr4_CC4">'[4]Loading Factors'!$F$19</definedName>
    <definedName name="FCCoMYr4_CC5">'[6]Loading Factors'!$G$24</definedName>
    <definedName name="FCCoMYr4_CC6">'[4]Loading Factors'!$F$26</definedName>
    <definedName name="FCCoMYr5_CC1">'[4]Loading Factors'!$G$10</definedName>
    <definedName name="FCCoMYr5_CC2">'[4]Loading Factors'!$G$13</definedName>
    <definedName name="FCCoMYr5_CC3">'[4]Loading Factors'!$G$16</definedName>
    <definedName name="FCCoMYr5_CC4">'[4]Loading Factors'!$G$19</definedName>
    <definedName name="FCCoMYr5_CC5">'[6]Loading Factors'!$H$24</definedName>
    <definedName name="FCCoMYr5_CC6">'[4]Loading Factors'!$G$26</definedName>
    <definedName name="FeeBase">'[4]Loading Factors'!$C$36</definedName>
    <definedName name="FeeYr2">'[4]Loading Factors'!$D$36</definedName>
    <definedName name="FeeYr3">'[4]Loading Factors'!$E$36</definedName>
    <definedName name="FeeYr4">'[4]Loading Factors'!$F$36</definedName>
    <definedName name="FeeYr5">'[4]Loading Factors'!$G$36</definedName>
    <definedName name="fieldengineer_cost_base">'[1]Average Hourly Rates - BASE'!$I$50</definedName>
    <definedName name="fieldengineer_cost_opy1">'[1]Average Hourly Rates - OPY1'!$I$49</definedName>
    <definedName name="fieldengineer_cost_opy2">'[1]Average Hourly Rates - OPY2'!$I$49</definedName>
    <definedName name="fieldengineer_cost_opy3">'[1]Average Hourly Rates - OPY3'!$I$49</definedName>
    <definedName name="fieldengineer_cost_opy4">'[1]Average Hourly Rates - OPY4'!$I$49</definedName>
    <definedName name="fieldengineer_cost_opy5">'[1]Average Hourly Rates - OPY5'!$I$49</definedName>
    <definedName name="fieldengineer_fee_base">'[1]Average Hourly Rates - BASE'!$J$50</definedName>
    <definedName name="fieldengineer_fee_opy1">'[1]Average Hourly Rates - OPY1'!$J$49</definedName>
    <definedName name="fieldengineer_fee_opy2">'[1]Average Hourly Rates - OPY2'!$J$49</definedName>
    <definedName name="fieldengineer_fee_opy3">'[1]Average Hourly Rates - OPY3'!$J$49</definedName>
    <definedName name="fieldengineer_fee_opy4">'[1]Average Hourly Rates - OPY4'!$J$49</definedName>
    <definedName name="fieldengineer_fee_opy5">'[1]Average Hourly Rates - OPY5'!$J$49</definedName>
    <definedName name="finyr1">'[5]Tab D-1'!$A$178:$D$207</definedName>
    <definedName name="FringeBase_CC1">'[4]Loading Factors'!$C$8</definedName>
    <definedName name="FringeBase_CC2">'[4]Loading Factors'!$C$11</definedName>
    <definedName name="FringeBase_CC3">'[4]Loading Factors'!$C$14</definedName>
    <definedName name="FringeBase_CC4">'[4]Loading Factors'!$C$17</definedName>
    <definedName name="FringeBase_CC5">'[4]Loading Factors'!$C$21</definedName>
    <definedName name="FringeBase_CC6">'[4]Loading Factors'!$C$24</definedName>
    <definedName name="FringeYr2_CC1">'[4]Loading Factors'!$D$8</definedName>
    <definedName name="FringeYr2_CC2">'[4]Loading Factors'!$D$11</definedName>
    <definedName name="FringeYr2_CC3">'[4]Loading Factors'!$D$14</definedName>
    <definedName name="FringeYr2_CC4">'[4]Loading Factors'!$D$17</definedName>
    <definedName name="FringeYr2_CC5">'[4]Loading Factors'!$D$21</definedName>
    <definedName name="FringeYr2_CC6">'[4]Loading Factors'!$D$24</definedName>
    <definedName name="FringeYr3_CC1">'[4]Loading Factors'!$E$8</definedName>
    <definedName name="FringeYr3_CC2">'[4]Loading Factors'!$E$11</definedName>
    <definedName name="FringeYr3_CC3">'[4]Loading Factors'!$E$14</definedName>
    <definedName name="FringeYr3_CC4">'[4]Loading Factors'!$E$17</definedName>
    <definedName name="FringeYr3_CC5">'[4]Loading Factors'!$E$21</definedName>
    <definedName name="FringeYr3_CC6">'[4]Loading Factors'!$E$24</definedName>
    <definedName name="FringeYr4_CC1">'[4]Loading Factors'!$F$8</definedName>
    <definedName name="FringeYr4_CC2">'[4]Loading Factors'!$F$11</definedName>
    <definedName name="FringeYr4_CC3">'[4]Loading Factors'!$F$14</definedName>
    <definedName name="FringeYr4_CC4">'[4]Loading Factors'!$F$17</definedName>
    <definedName name="FringeYr4_CC5">'[4]Loading Factors'!$F$21</definedName>
    <definedName name="FringeYr4_CC6">'[4]Loading Factors'!$F$24</definedName>
    <definedName name="FringeYr5_CC1">'[4]Loading Factors'!$G$8</definedName>
    <definedName name="FringeYr5_CC2">'[4]Loading Factors'!$G$11</definedName>
    <definedName name="FringeYr5_CC3">'[4]Loading Factors'!$G$14</definedName>
    <definedName name="FringeYr5_CC4">'[4]Loading Factors'!$G$17</definedName>
    <definedName name="FringeYr5_CC5">'[4]Loading Factors'!$G$21</definedName>
    <definedName name="FringeYr5_CC6">'[4]Loading Factors'!$G$24</definedName>
    <definedName name="FTEBase">'[4]Loading Factors'!$C$38</definedName>
    <definedName name="FTEHours">'[4]Loading Factors'!$D$48</definedName>
    <definedName name="GABase">'[4]Loading Factors'!$C$32</definedName>
    <definedName name="GAYr2">'[4]Loading Factors'!$D$32</definedName>
    <definedName name="GAYr3">'[4]Loading Factors'!$E$32</definedName>
    <definedName name="GAYr4">'[4]Loading Factors'!$F$32</definedName>
    <definedName name="GAYr5">'[4]Loading Factors'!$G$32</definedName>
    <definedName name="hcyr1">'[5]Tab D-1'!$A$220:$D$249</definedName>
    <definedName name="highCorrective">#REF!</definedName>
    <definedName name="highPlanned">#REF!</definedName>
    <definedName name="HTML_CodePage" hidden="1">1252</definedName>
    <definedName name="HTML_Control" hidden="1">{"'Year 8'!$A$1:$L$22"}</definedName>
    <definedName name="HTML_Description" hidden="1">""</definedName>
    <definedName name="HTML_Email" hidden="1">""</definedName>
    <definedName name="HTML_Header" hidden="1">"Year 8"</definedName>
    <definedName name="HTML_LastUpdate" hidden="1">"2/7/00"</definedName>
    <definedName name="HTML_LineAfter" hidden="1">FALSE</definedName>
    <definedName name="HTML_LineBefore" hidden="1">FALSE</definedName>
    <definedName name="HTML_Name" hidden="1">"Dorothy Cestrone"</definedName>
    <definedName name="HTML_OBDlg2" hidden="1">TRUE</definedName>
    <definedName name="HTML_OBDlg4" hidden="1">TRUE</definedName>
    <definedName name="HTML_OS" hidden="1">0</definedName>
    <definedName name="HTML_PathFile" hidden="1">"C:\My Documents\MyHTML.htm"</definedName>
    <definedName name="HTML_Title" hidden="1">"Millennia8"</definedName>
    <definedName name="icamyr1">'[5]Tab D-1'!$A$262:$D$291</definedName>
    <definedName name="IDLkUp">#REF!</definedName>
    <definedName name="Input_1st_Sub_Name_Here">'[6]SUB Labor Prime Fills in'!$C$9</definedName>
    <definedName name="Input_1st_Sub_TAT1_Here">'[4]SUB Labor Prime Fills in'!$C$11</definedName>
    <definedName name="Input_1st_Sub_TAT2_Here">'[4]SUB Labor Prime Fills in'!$C$143</definedName>
    <definedName name="Input_2nd_Sub_Name_Here">'[6]SUB Labor Prime Fills in'!$C$10</definedName>
    <definedName name="Input_2nd_Sub_TAT1_Here">'[4]SUB Labor Prime Fills in'!$C$12</definedName>
    <definedName name="Input_2nd_Sub_TAT2_Here">'[4]SUB Labor Prime Fills in'!$C$144</definedName>
    <definedName name="Input_3rd_Sub_Name_Here">'[6]SUB Labor Prime Fills in'!$C$11</definedName>
    <definedName name="Input_3rd_Sub_TAT1_Here">'[4]SUB Labor Prime Fills in'!$C$13</definedName>
    <definedName name="Input_3rd_Sub_TAT2_Here">'[4]SUB Labor Prime Fills in'!$C$145</definedName>
    <definedName name="Input_4th_Sub_Name_Here">'[6]SUB Labor Prime Fills in'!$C$12</definedName>
    <definedName name="Input_4th_Sub_TAT1_Here">'[4]SUB Labor Prime Fills in'!$C$14</definedName>
    <definedName name="ITComputing_Base">'[6]Loading Factors'!$D$30</definedName>
    <definedName name="ITComputing_Yr2">'[6]Loading Factors'!$E$30</definedName>
    <definedName name="ITComputing_Yr3">'[6]Loading Factors'!$F$30</definedName>
    <definedName name="ITComputing_Yr4">'[6]Loading Factors'!$G$30</definedName>
    <definedName name="ITComputing_Yr5">'[6]Loading Factors'!$H$30</definedName>
    <definedName name="ITorOCCorPMO_Base">'[4]Loading Factors'!$C$29</definedName>
    <definedName name="ITorOCCorPMO_Yr2">'[4]Loading Factors'!$D$29</definedName>
    <definedName name="ITorOCCorPMO_Yr3">'[4]Loading Factors'!$E$29</definedName>
    <definedName name="ITorOCCorPMO_Yr4">'[4]Loading Factors'!$F$29</definedName>
    <definedName name="ITorOCCorPMO_Yr5">'[4]Loading Factors'!$G$29</definedName>
    <definedName name="jrsystemsanalyst_cost_base">'[1]Average Hourly Rates - BASE'!$I$85</definedName>
    <definedName name="jrsystemsanalyst_cost_opy1">'[1]Average Hourly Rates - OPY1'!$I$84</definedName>
    <definedName name="jrsystemsanalyst_cost_opy2">'[1]Average Hourly Rates - OPY2'!$I$84</definedName>
    <definedName name="jrsystemsanalyst_cost_opy3">'[1]Average Hourly Rates - OPY3'!$I$84</definedName>
    <definedName name="jrsystemsanalyst_cost_opy4">'[1]Average Hourly Rates - OPY4'!$I$84</definedName>
    <definedName name="jrsystemsanalyst_cost_opy5">'[1]Average Hourly Rates - OPY5'!$I$84</definedName>
    <definedName name="jrsystemsanalyst_fee_base">'[1]Average Hourly Rates - BASE'!$J$85</definedName>
    <definedName name="jrsystemsanalyst_fee_opy1">'[1]Average Hourly Rates - OPY1'!$J$84</definedName>
    <definedName name="jrsystemsanalyst_fee_opy2">'[1]Average Hourly Rates - OPY2'!$J$84</definedName>
    <definedName name="jrsystemsanalyst_fee_opy3">'[1]Average Hourly Rates - OPY3'!$J$84</definedName>
    <definedName name="jrsystemsanalyst_fee_opy4">'[1]Average Hourly Rates - OPY4'!$J$84</definedName>
    <definedName name="jrsystemsanalyst_fee_opy5">'[1]Average Hourly Rates - OPY5'!$J$84</definedName>
    <definedName name="L__L">[3]analysis!$I$90</definedName>
    <definedName name="L_B">[2]Sheet2!$H$41</definedName>
    <definedName name="lgyr1">'[5]Tab D-1'!$A$304:$D$333</definedName>
    <definedName name="LOA">[2]Sheet2!$B$41</definedName>
    <definedName name="lowCorrective">#REF!</definedName>
    <definedName name="lowPlanned">#REF!</definedName>
    <definedName name="MatFeeBase">'[4]Loading Factors'!$C$35</definedName>
    <definedName name="MatFeeYr2">'[4]Loading Factors'!$D$35</definedName>
    <definedName name="MatFeeYr3">'[4]Loading Factors'!$E$35</definedName>
    <definedName name="MatFeeYr4">'[4]Loading Factors'!$F$35</definedName>
    <definedName name="MatFeeYr5">'[4]Loading Factors'!$G$35</definedName>
    <definedName name="MCSTATUS">'[10]IAPECC_R&amp;O'!$C$10</definedName>
    <definedName name="MHbase">'[4]Loading Factors'!$C$33</definedName>
    <definedName name="MHYr2">'[4]Loading Factors'!$D$33</definedName>
    <definedName name="MHYr3">'[4]Loading Factors'!$E$33</definedName>
    <definedName name="MHYr4">'[4]Loading Factors'!$F$33</definedName>
    <definedName name="MHYr5">'[4]Loading Factors'!$G$33</definedName>
    <definedName name="msfcyr1">'[5]Tab D-1'!$A$346:$D$375</definedName>
    <definedName name="neacc">'[5]Tab D-1'!$A$388:$D$417</definedName>
    <definedName name="OH_ClientBase_CC1">'[4]Loading Factors'!$C$9</definedName>
    <definedName name="OH_ClientBase_CC2">'[4]Loading Factors'!$C$12</definedName>
    <definedName name="OH_ClientBase_CC3">'[4]Loading Factors'!$C$15</definedName>
    <definedName name="OH_ClientBase_CC4">'[4]Loading Factors'!$C$18</definedName>
    <definedName name="OH_ClientYr2_CC1">'[4]Loading Factors'!$D$9</definedName>
    <definedName name="OH_ClientYr2_CC2">'[4]Loading Factors'!$D$12</definedName>
    <definedName name="OH_ClientYr2_CC3">'[4]Loading Factors'!$D$15</definedName>
    <definedName name="OH_ClientYr2_CC4">'[4]Loading Factors'!$D$18</definedName>
    <definedName name="OH_ClientYr3_CC1">'[4]Loading Factors'!$E$9</definedName>
    <definedName name="OH_ClientYr3_CC2">'[4]Loading Factors'!$E$12</definedName>
    <definedName name="OH_ClientYr3_CC3">'[4]Loading Factors'!$E$15</definedName>
    <definedName name="OH_ClientYr3_CC4">'[4]Loading Factors'!$E$18</definedName>
    <definedName name="OH_ClientYr4_CC1">'[4]Loading Factors'!$F$9</definedName>
    <definedName name="OH_ClientYr4_CC2">'[4]Loading Factors'!$F$12</definedName>
    <definedName name="OH_ClientYr4_CC3">'[4]Loading Factors'!$F$15</definedName>
    <definedName name="OH_ClientYr4_CC4">'[4]Loading Factors'!$F$18</definedName>
    <definedName name="OH_ClientYr5_CC1">'[4]Loading Factors'!$G$9</definedName>
    <definedName name="OH_ClientYr5_CC2">'[4]Loading Factors'!$G$12</definedName>
    <definedName name="OH_ClientYr5_CC3">'[4]Loading Factors'!$G$15</definedName>
    <definedName name="OH_ClientYr5_CC4">'[4]Loading Factors'!$G$18</definedName>
    <definedName name="OH_ContrBase_CC5">'[4]Loading Factors'!$C$22</definedName>
    <definedName name="OH_ContrBase_CC6">'[4]Loading Factors'!$C$25</definedName>
    <definedName name="OH_ContrYr2_CC5">'[4]Loading Factors'!$D$22</definedName>
    <definedName name="OH_ContrYr2_CC6">'[4]Loading Factors'!$D$25</definedName>
    <definedName name="OH_ContrYr3_CC5">'[4]Loading Factors'!$E$22</definedName>
    <definedName name="OH_ContrYr3_CC6">'[4]Loading Factors'!$E$25</definedName>
    <definedName name="OH_ContrYr4_CC5">'[4]Loading Factors'!$F$22</definedName>
    <definedName name="OH_ContrYr4_CC6">'[4]Loading Factors'!$F$25</definedName>
    <definedName name="OH_ContrYr5_CC5">'[4]Loading Factors'!$G$22</definedName>
    <definedName name="OH_ContrYr5_CC6">'[4]Loading Factors'!$G$25</definedName>
    <definedName name="option2Increase">#REF!</definedName>
    <definedName name="option3Increase">#REF!</definedName>
    <definedName name="optionIncrease">#REF!</definedName>
    <definedName name="plc">'[5]Tab D-1'!$A$473:$D$502</definedName>
    <definedName name="Prime_Name">'[4]Loading Factors'!$B$2</definedName>
    <definedName name="proc">'[5]Tab D-1'!$A$430:$D$459</definedName>
    <definedName name="programmanager_cost_base">'[1]Average Hourly Rates - BASE'!$I$53</definedName>
    <definedName name="programmanager_cost_opy1">'[1]Average Hourly Rates - OPY1'!$I$52</definedName>
    <definedName name="programmanager_cost_opy2">'[1]Average Hourly Rates - OPY2'!$I$52</definedName>
    <definedName name="programmanager_cost_opy3">'[1]Average Hourly Rates - OPY3'!$I$52</definedName>
    <definedName name="programmanager_cost_opy4">'[1]Average Hourly Rates - OPY4'!$I$52</definedName>
    <definedName name="programmanager_cost_opy5">'[1]Average Hourly Rates - OPY5'!$I$52</definedName>
    <definedName name="programmanager_fee_base">'[1]Average Hourly Rates - BASE'!$J$53</definedName>
    <definedName name="programmanager_fee_opy1">'[1]Average Hourly Rates - OPY1'!$J$52</definedName>
    <definedName name="programmanager_fee_opy2">'[1]Average Hourly Rates - OPY2'!$J$52</definedName>
    <definedName name="programmanager_fee_opy3">'[1]Average Hourly Rates - OPY3'!$J$52</definedName>
    <definedName name="programmanager_fee_opy4">'[1]Average Hourly Rates - OPY4'!$J$52</definedName>
    <definedName name="programmanager_fee_opy5">'[1]Average Hourly Rates - OPY5'!$J$52</definedName>
    <definedName name="projectengineer_cost_base">'[1]Average Hourly Rates - BASE'!$I$63</definedName>
    <definedName name="projectengineer_cost_opy1">'[1]Average Hourly Rates - OPY1'!$I$62</definedName>
    <definedName name="projectengineer_cost_opy2">'[1]Average Hourly Rates - OPY2'!$I$62</definedName>
    <definedName name="projectengineer_cost_opy3">'[1]Average Hourly Rates - OPY3'!$I$62</definedName>
    <definedName name="projectengineer_cost_opy4">'[1]Average Hourly Rates - OPY4'!$I$62</definedName>
    <definedName name="projectengineer_cost_opy5">'[1]Average Hourly Rates - OPY5'!$I$62</definedName>
    <definedName name="projectengineer_fee_base">'[1]Average Hourly Rates - BASE'!$J$63</definedName>
    <definedName name="projectengineer_fee_opy1">'[1]Average Hourly Rates - OPY1'!$J$62</definedName>
    <definedName name="projectengineer_fee_opy2">'[1]Average Hourly Rates - OPY2'!$J$62</definedName>
    <definedName name="projectengineer_fee_opy3">'[1]Average Hourly Rates - OPY3'!$J$62</definedName>
    <definedName name="projectengineer_fee_opy4">'[1]Average Hourly Rates - OPY4'!$J$62</definedName>
    <definedName name="projectengineer_fee_opy5">'[1]Average Hourly Rates - OPY5'!$J$62</definedName>
    <definedName name="projectmanager_cost_base">'[1]Average Hourly Rates - BASE'!$I$56</definedName>
    <definedName name="projectmanager_cost_opy1">'[1]Average Hourly Rates - OPY1'!$I$55</definedName>
    <definedName name="projectmanager_cost_opy2">'[1]Average Hourly Rates - OPY2'!$I$55</definedName>
    <definedName name="projectmanager_cost_opy3">'[1]Average Hourly Rates - OPY3'!$I$55</definedName>
    <definedName name="projectmanager_cost_opy4">'[1]Average Hourly Rates - OPY4'!$I$55</definedName>
    <definedName name="projectmanager_cost_opy5">'[1]Average Hourly Rates - OPY5'!$I$55</definedName>
    <definedName name="projectmanager_fee_base">'[1]Average Hourly Rates - BASE'!$J$56</definedName>
    <definedName name="projectmanager_fee_opy1">'[1]Average Hourly Rates - OPY1'!$J$55</definedName>
    <definedName name="projectmanager_fee_opy2">'[1]Average Hourly Rates - OPY2'!$J$55</definedName>
    <definedName name="projectmanager_fee_opy3">'[1]Average Hourly Rates - OPY3'!$J$55</definedName>
    <definedName name="projectmanager_fee_opy4">'[1]Average Hourly Rates - OPY4'!$J$55</definedName>
    <definedName name="projectmanager_fee_opy5">'[1]Average Hourly Rates - OPY5'!$J$55</definedName>
    <definedName name="projsysspec_cost_base">'[1]Average Hourly Rates - BASE'!$I$60</definedName>
    <definedName name="projsysspec_cost_opy1">'[1]Average Hourly Rates - OPY1'!$I$59</definedName>
    <definedName name="projsysspec_cost_opy2">'[1]Average Hourly Rates - OPY2'!$I$59</definedName>
    <definedName name="projsysspec_cost_opy3">'[1]Average Hourly Rates - OPY3'!$I$59</definedName>
    <definedName name="projsysspec_cost_opy4">'[1]Average Hourly Rates - OPY4'!$I$59</definedName>
    <definedName name="projsysspec_cost_opy5">'[1]Average Hourly Rates - OPY5'!$I$59</definedName>
    <definedName name="projsysspec_fee_base">'[1]Average Hourly Rates - BASE'!$J$60</definedName>
    <definedName name="projsysspec_fee_opy1">'[1]Average Hourly Rates - OPY1'!$J$59</definedName>
    <definedName name="projsysspec_fee_opy2">'[1]Average Hourly Rates - OPY2'!$J$59</definedName>
    <definedName name="projsysspec_fee_opy3">'[1]Average Hourly Rates - OPY3'!$J$59</definedName>
    <definedName name="projsysspec_fee_opy4">'[1]Average Hourly Rates - OPY4'!$J$59</definedName>
    <definedName name="projsysspec_fee_opy5">'[1]Average Hourly Rates - OPY5'!$J$59</definedName>
    <definedName name="Recover">[11]Macro1!$A$200</definedName>
    <definedName name="replacementCost">#REF!</definedName>
    <definedName name="replacementPercentag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NLkUp">#REF!</definedName>
    <definedName name="softwareengineer_cost_base">'[1]Average Hourly Rates - BASE'!$I$67</definedName>
    <definedName name="softwareengineer_cost_opy1">'[1]Average Hourly Rates - OPY1'!$I$66</definedName>
    <definedName name="softwareengineer_cost_opy2">'[1]Average Hourly Rates - OPY2'!$I$66</definedName>
    <definedName name="softwareengineer_cost_opy3">'[1]Average Hourly Rates - OPY3'!$I$66</definedName>
    <definedName name="softwareengineer_cost_opy4">'[1]Average Hourly Rates - OPY4'!$I$66</definedName>
    <definedName name="softwareengineer_cost_opy5">'[1]Average Hourly Rates - OPY5'!$I$66</definedName>
    <definedName name="softwareengineer_fee_base">'[1]Average Hourly Rates - BASE'!$J$67</definedName>
    <definedName name="softwareengineer_fee_opy1">'[1]Average Hourly Rates - OPY1'!$J$66</definedName>
    <definedName name="softwareengineer_fee_opy2">'[1]Average Hourly Rates - OPY2'!$J$66</definedName>
    <definedName name="softwareengineer_fee_opy3">'[1]Average Hourly Rates - OPY3'!$J$66</definedName>
    <definedName name="softwareengineer_fee_opy4">'[1]Average Hourly Rates - OPY4'!$J$66</definedName>
    <definedName name="softwareengineer_fee_opy5">'[1]Average Hourly Rates - OPY5'!$J$66</definedName>
    <definedName name="srprojectanalyst_cost_base">'[1]Average Hourly Rates - BASE'!$I$71</definedName>
    <definedName name="srprojectanalyst_cost_opy1">'[1]Average Hourly Rates - OPY1'!$I$70</definedName>
    <definedName name="srprojectanalyst_cost_opy2">'[1]Average Hourly Rates - OPY2'!$I$70</definedName>
    <definedName name="srprojectanalyst_cost_opy3">'[1]Average Hourly Rates - OPY3'!$I$70</definedName>
    <definedName name="srprojectanalyst_cost_opy4">'[1]Average Hourly Rates - OPY4'!$I$70</definedName>
    <definedName name="srprojectanalyst_cost_opy5">'[1]Average Hourly Rates - OPY5'!$I$70</definedName>
    <definedName name="srprojectanalyst_fee_base">'[1]Average Hourly Rates - BASE'!$J$71</definedName>
    <definedName name="srprojectanalyst_fee_opy1">'[1]Average Hourly Rates - OPY1'!$J$70</definedName>
    <definedName name="srprojectanalyst_fee_opy2">'[1]Average Hourly Rates - OPY2'!$J$70</definedName>
    <definedName name="srprojectanalyst_fee_opy3">'[1]Average Hourly Rates - OPY3'!$J$70</definedName>
    <definedName name="srprojectanalyst_fee_opy4">'[1]Average Hourly Rates - OPY4'!$J$70</definedName>
    <definedName name="srprojectanalyst_fee_opy5">'[1]Average Hourly Rates - OPY5'!$J$70</definedName>
    <definedName name="srsystemsanalyst_cost_base">'[1]Average Hourly Rates - BASE'!$I$74</definedName>
    <definedName name="srsystemsanalyst_cost_opy1">'[1]Average Hourly Rates - OPY1'!$I$73</definedName>
    <definedName name="srsystemsanalyst_cost_opy2">'[1]Average Hourly Rates - OPY2'!$I$73</definedName>
    <definedName name="srsystemsanalyst_cost_opy3">'[1]Average Hourly Rates - OPY3'!$I$73</definedName>
    <definedName name="srsystemsanalyst_cost_opy4">'[1]Average Hourly Rates - OPY4'!$I$73</definedName>
    <definedName name="srsystemsanalyst_cost_opy5">'[1]Average Hourly Rates - OPY5'!$I$73</definedName>
    <definedName name="srsystemsanalyst_fee_base">'[1]Average Hourly Rates - BASE'!$J$74</definedName>
    <definedName name="srsystemsanalyst_fee_opy1">'[1]Average Hourly Rates - OPY1'!$J$73</definedName>
    <definedName name="srsystemsanalyst_fee_opy2">'[1]Average Hourly Rates - OPY2'!$J$73</definedName>
    <definedName name="srsystemsanalyst_fee_opy3">'[1]Average Hourly Rates - OPY3'!$J$73</definedName>
    <definedName name="srsystemsanalyst_fee_opy4">'[1]Average Hourly Rates - OPY4'!$J$73</definedName>
    <definedName name="srsystemsanalyst_fee_opy5">'[1]Average Hourly Rates - OPY5'!$J$73</definedName>
    <definedName name="ss" hidden="1">#REF!</definedName>
    <definedName name="StatusSource">[12]Instructions!$A$64:$A$67</definedName>
    <definedName name="Sub_Name">'[4]Loading Factors'!$B$3</definedName>
    <definedName name="SubFeeBase">'[4]Loading Factors'!$C$34</definedName>
    <definedName name="SubFeeYr2">'[4]Loading Factors'!$D$34</definedName>
    <definedName name="SubFeeYr3">'[4]Loading Factors'!$E$34</definedName>
    <definedName name="SubFeeYr4">'[4]Loading Factors'!$F$34</definedName>
    <definedName name="SubFeeYr5">'[4]Loading Factors'!$G$34</definedName>
    <definedName name="subjectmatterexpert_cost_base">'[1]Average Hourly Rates - BASE'!$I$79</definedName>
    <definedName name="subjectmatterexpert_cost_opy1">'[1]Average Hourly Rates - OPY1'!$I$78</definedName>
    <definedName name="subjectmatterexpert_cost_opy2">'[1]Average Hourly Rates - OPY2'!$I$78</definedName>
    <definedName name="subjectmatterexpert_cost_opy3">'[1]Average Hourly Rates - OPY3'!$I$78</definedName>
    <definedName name="subjectmatterexpert_cost_opy4">'[1]Average Hourly Rates - OPY4'!$I$78</definedName>
    <definedName name="subjectmatterexpert_cost_opy5">'[1]Average Hourly Rates - OPY5'!$I$78</definedName>
    <definedName name="subjectmatterexpert_fee_base">'[1]Average Hourly Rates - BASE'!$J$79</definedName>
    <definedName name="subjectmatterexpert_fee_opy1">'[1]Average Hourly Rates - OPY1'!$J$78</definedName>
    <definedName name="subjectmatterexpert_fee_opy2">'[1]Average Hourly Rates - OPY2'!$J$78</definedName>
    <definedName name="subjectmatterexpert_fee_opy3">'[1]Average Hourly Rates - OPY3'!$J$78</definedName>
    <definedName name="subjectmatterexpert_fee_opy4">'[1]Average Hourly Rates - OPY4'!$J$78</definedName>
    <definedName name="subjectmatterexpert_fee_opy5">'[1]Average Hourly Rates - OPY5'!$J$78</definedName>
    <definedName name="subtotalMultiplier">#REF!</definedName>
    <definedName name="systemsanalyst_cost_base">'[1]Average Hourly Rates - BASE'!$I$82</definedName>
    <definedName name="systemsanalyst_cost_opy1">'[1]Average Hourly Rates - OPY1'!$I$81</definedName>
    <definedName name="systemsanalyst_cost_opy2">'[1]Average Hourly Rates - OPY2'!$I$81</definedName>
    <definedName name="systemsanalyst_cost_opy3">'[1]Average Hourly Rates - OPY3'!$I$81</definedName>
    <definedName name="systemsanalyst_cost_opy4">'[1]Average Hourly Rates - OPY4'!$I$81</definedName>
    <definedName name="systemsanalyst_cost_opy5">'[1]Average Hourly Rates - OPY5'!$I$81</definedName>
    <definedName name="systemsanalyst_fee_base">'[1]Average Hourly Rates - BASE'!$J$82</definedName>
    <definedName name="systemsanalyst_fee_opy1">'[1]Average Hourly Rates - OPY1'!$J$81</definedName>
    <definedName name="systemsanalyst_fee_opy2">'[1]Average Hourly Rates - OPY2'!$J$81</definedName>
    <definedName name="systemsanalyst_fee_opy3">'[1]Average Hourly Rates - OPY3'!$J$81</definedName>
    <definedName name="systemsanalyst_fee_opy4">'[1]Average Hourly Rates - OPY4'!$J$81</definedName>
    <definedName name="systemsanalyst_fee_opy5">'[1]Average Hourly Rates - OPY5'!$J$81</definedName>
    <definedName name="systemsengineer_cost_base">'[1]Average Hourly Rates - BASE'!$I$88</definedName>
    <definedName name="systemsengineer_cost_opy1">'[1]Average Hourly Rates - OPY1'!$I$87</definedName>
    <definedName name="systemsengineer_cost_opy2">'[1]Average Hourly Rates - OPY2'!$I$87</definedName>
    <definedName name="systemsengineer_cost_opy3">'[1]Average Hourly Rates - OPY3'!$I$87</definedName>
    <definedName name="systemsengineer_cost_opy4">'[1]Average Hourly Rates - OPY4'!$I$87</definedName>
    <definedName name="systemsengineer_cost_opy5">'[1]Average Hourly Rates - OPY5'!$I$87</definedName>
    <definedName name="systemsengineer_fee_base">'[1]Average Hourly Rates - BASE'!$J$88</definedName>
    <definedName name="systemsengineer_fee_opy1">'[1]Average Hourly Rates - OPY1'!$J$87</definedName>
    <definedName name="systemsengineer_fee_opy2">'[1]Average Hourly Rates - OPY2'!$J$87</definedName>
    <definedName name="systemsengineer_fee_opy3">'[1]Average Hourly Rates - OPY3'!$J$87</definedName>
    <definedName name="systemsengineer_fee_opy4">'[1]Average Hourly Rates - OPY4'!$J$87</definedName>
    <definedName name="systemsengineer_fee_opy5">'[1]Average Hourly Rates - OPY5'!$J$87</definedName>
    <definedName name="T">[2]Sheet2!$E$41</definedName>
    <definedName name="TableName">"Dummy"</definedName>
    <definedName name="TAT_Number">'[4]Loading Factors'!#REF!</definedName>
    <definedName name="technicalwriter_cost_base">'[1]Average Hourly Rates - BASE'!$I$92</definedName>
    <definedName name="technicalwriter_cost_opy1">'[1]Average Hourly Rates - OPY1'!$I$91</definedName>
    <definedName name="technicalwriter_cost_opy2">'[1]Average Hourly Rates - OPY2'!$I$91</definedName>
    <definedName name="technicalwriter_cost_opy3">'[1]Average Hourly Rates - OPY3'!$I$91</definedName>
    <definedName name="technicalwriter_cost_opy4">'[1]Average Hourly Rates - OPY4'!$I$91</definedName>
    <definedName name="technicalwriter_cost_opy5">'[1]Average Hourly Rates - OPY5'!$I$91</definedName>
    <definedName name="technicalwriter_fee_base">'[1]Average Hourly Rates - BASE'!$J$92</definedName>
    <definedName name="technicalwriter_fee_opy1">'[1]Average Hourly Rates - OPY1'!$J$91</definedName>
    <definedName name="technicalwriter_fee_opy2">'[1]Average Hourly Rates - OPY2'!$J$91</definedName>
    <definedName name="technicalwriter_fee_opy3">'[1]Average Hourly Rates - OPY3'!$J$91</definedName>
    <definedName name="technicalwriter_fee_opy4">'[1]Average Hourly Rates - OPY4'!$J$91</definedName>
    <definedName name="technicalwriter_fee_opy5">'[1]Average Hourly Rates - OPY5'!$J$91</definedName>
    <definedName name="VEC_USAF_SAFB_BMS_Current_Labor_Categories_ao_080417">#REF!</definedName>
    <definedName name="WFL">[2]Sheet2!$G$41</definedName>
    <definedName name="wrn.ACC_Cars_125K_Co1." hidden="1">{"ACC_Cars_125K_PA",#N/A,FALSE,"ACC Cars Co1 125K ";"ACC_Cars_125K_Prop",#N/A,FALSE,"ACC Cars Co1 125K "}</definedName>
    <definedName name="wrn.ACC_Cars_400K_Co1." hidden="1">{"ACC_Cars_400K_PA",#N/A,FALSE,"ACC Cars Co1 400K";"ACC_Cars_400K_Prop",#N/A,FALSE,"ACC Cars Co1 400K"}</definedName>
    <definedName name="wrn.ACC_Cars_Travel_125K." hidden="1">{"PAGE1",#N/A,FALSE,"ACC_CARS Travel 125K";"PAGE2",#N/A,FALSE,"ACC_CARS Travel 125K"}</definedName>
    <definedName name="wrn.ACC_CARS_Travel_400K." hidden="1">{"Page1",#N/A,FALSE,"ACC_CARS Travel 400K";"Page2",#N/A,FALSE,"ACC_CARS Travel 400K"}</definedName>
    <definedName name="wrn.Backup." hidden="1">{#N/A,#N/A,FALSE,"Labor Dump";#N/A,#N/A,FALSE,"CO 1 Yrs";#N/A,#N/A,FALSE,"INPUT"}</definedName>
    <definedName name="wrn.CCB_JDISS." hidden="1">{"Pre_CCB",#N/A,FALSE,"Pre CCB Pkg ";"CCB_Memb_Notbk",#N/A,FALSE,"CCB_Memb_Notebk";"CCB_Handouts",#N/A,FALSE,"Handouts";"JDISS_Brochure",#N/A,FALSE,"JDISS_Brochure";"JDISS_Minutes",#N/A,FALSE,"JDISS_Minutes";"Total_JDISS",#N/A,FALSE,"Total JDISS"}</definedName>
    <definedName name="wrn.CONTRACTS." hidden="1">{"CONTRACTS",#N/A,FALSE,"8401detail"}</definedName>
    <definedName name="wrn.costprop." hidden="1">{"laborr",#N/A,FALSE,"Sheet1";"sumr",#N/A,FALSE,"Sheet1";"odcr",#N/A,FALSE,"Sheet1";"trip1r",#N/A,FALSE,"Sheet1";"trip2r",#N/A,FALSE,"Sheet1";"trip3r",#N/A,FALSE,"Sheet1";"trip4r",#N/A,FALSE,"Sheet1"}</definedName>
    <definedName name="wrn.costprt0." hidden="1">{"cptwor",#N/A,FALSE,"CP";"cpthreer",#N/A,FALSE,"CP";"sumr",#N/A,FALSE,"CP";"odcr",#N/A,FALSE,"CP"}</definedName>
    <definedName name="wrn.costprt1." hidden="1">{"laborr",#N/A,FALSE,"Sheet1";"sumr",#N/A,FALSE,"Sheet1";"odcr",#N/A,FALSE,"Sheet1";"trip1r",#N/A,FALSE,"Sheet1"}</definedName>
    <definedName name="wrn.costprt2." hidden="1">{"laborr",#N/A,FALSE,"costprop";"sumr",#N/A,FALSE,"costprop";"odcr",#N/A,FALSE,"costprop";"trip1r",#N/A,FALSE,"costprop";"trip2r",#N/A,FALSE,"costprop"}</definedName>
    <definedName name="wrn.costprt3." hidden="1">{"laborr",#N/A,FALSE,"costprop";"sumr",#N/A,FALSE,"costprop";"odcr",#N/A,FALSE,"costprop";"trip1r",#N/A,FALSE,"costprop";"trip2r",#N/A,FALSE,"costprop";"trip3r",#N/A,FALSE,"costprop"}</definedName>
    <definedName name="wrn.Dolan_Co1." hidden="1">{"DolanCo1_PA",#N/A,FALSE,"Tina Dolan";"DolanCo1_Prop",#N/A,FALSE,"Tina Dolan"}</definedName>
    <definedName name="wrn.Ebron_350K." hidden="1">{"Prop_350K",#N/A,FALSE,"Ebron-350K";"PA_350K",#N/A,FALSE,"Ebron-350K";"Ebron350KTrvl",#N/A,FALSE,"Ebrons Travel 350k"}</definedName>
    <definedName name="wrn.Ebron_Co1." hidden="1">{"EbronCo1_PA",#N/A,FALSE,"Ebrons Task Co1";"EbronCo1_Prop",#N/A,FALSE,"Ebrons Task Co1";"Ebron316KTrvl",#N/A,FALSE,"Ebrons Travel 316k"}</definedName>
    <definedName name="wrn.Ebron_Co5." hidden="1">{"EbronCo5_PA",#N/A,FALSE,"Ebrons Task Co5";"EbronCo5_Prop",#N/A,FALSE,"Ebrons Task Co5"}</definedName>
    <definedName name="wrn.Expenditures._.Graph." hidden="1">{"Graphics View",#N/A,FALSE,"Task Order Status"}</definedName>
    <definedName name="wrn.extrnal._.reporting." hidden="1">{"outside reptg",#N/A,FALSE,"ovhd summary"}</definedName>
    <definedName name="wrn.financial." hidden="1">{"income stmt",#N/A,FALSE,"INCOME STATEMENT";"balance sheet",#N/A,FALSE,"INCOME STATEMENT"}</definedName>
    <definedName name="wrn.internal._.report." hidden="1">{"internal rptg",#N/A,FALSE,"ovhd summary"}</definedName>
    <definedName name="wrn.Invoice." hidden="1">{#N/A,#N/A,FALSE,"1034";#N/A,#N/A,FALSE,"Invoice"}</definedName>
    <definedName name="wrn.JDISS_Co1." hidden="1">{"JDISS_Co1",#N/A,FALSE,"JDISS_Co1";"JDISSCo1_PA",#N/A,FALSE,"JDISS_Co1"}</definedName>
    <definedName name="wrn.JIM." hidden="1">{"JIM",#N/A,FALSE,"8401detail"}</definedName>
    <definedName name="wrn.MONTHLY." hidden="1">{"statr",#N/A,FALSE,"STAT";"cssrr",#N/A,FALSE,"CSSR";"cap1r",#N/A,FALSE,"CAP";"cap2r",#N/A,FALSE,"CAP"}</definedName>
    <definedName name="wrn.PAODC." hidden="1">{"par",#N/A,FALSE,"PA";"odcr",#N/A,FALSE,"PA";"paxr",#N/A,FALSE,"PA"}</definedName>
    <definedName name="wrn.Pearson_Co1." hidden="1">{"PearsonCo1_Prop",#N/A,FALSE,"Pearsons Task Co1";"PearsonCo1_PA",#N/A,FALSE,"Pearsons Task Co1"}</definedName>
    <definedName name="wrn.Pearson_Co5." hidden="1">{"PearsonCo5_Prop",#N/A,FALSE,"Pearsons Task Co5";"PearsonCo5_PA",#N/A,FALSE,"Pearsons Task Co5"}</definedName>
    <definedName name="wrn.price." hidden="1">{"PAGE1",#N/A,FALSE,"CPFFMSTR";"PAGE2",#N/A,FALSE,"CPFFMSTR"}</definedName>
    <definedName name="wrn.PRINT._.ALL." hidden="1">{"ORIG",#N/A,FALSE,"Sheet1";"GOVT LABOR",#N/A,FALSE,"Sheet1";"INT LABOR",#N/A,FALSE,"Sheet1"}</definedName>
    <definedName name="wrn.proposal." hidden="1">{"summary",#N/A,TRUE,"SUMMARY";"travel_1",#N/A,TRUE,"TRAVEL";"travel_2",#N/A,TRUE,"TRAVEL";"travel_3",#N/A,TRUE,"TRAVEL";"material",#N/A,TRUE,"MATERIALS &amp; EQUIP"}</definedName>
    <definedName name="wrn.proposala" hidden="1">{"summary",#N/A,TRUE,"SUMMARY";"travel_1",#N/A,TRUE,"TRAVEL";"travel_2",#N/A,TRUE,"TRAVEL";"travel_3",#N/A,TRUE,"TRAVEL";"material",#N/A,TRUE,"MATERIALS &amp; EQUIP"}</definedName>
    <definedName name="wrn.Seal._.Team._.J6." hidden="1">{"Seal Team J6 Sum",#N/A,FALSE,"Seal Team Summary";"Seal Team J6",#N/A,FALSE,"Seal Team ";"Seal Team ODC J6",#N/A,FALSE,"Seal Team ODCs";"Seal Team Trvl J6",#N/A,FALSE," Seal Team Trvl"}</definedName>
    <definedName name="wrn.Task._.Order._.Status." hidden="1">{"Text View",#N/A,FALSE,"Task Order Status"}</definedName>
    <definedName name="wrn.ZONI." hidden="1">{"ZONI",#N/A,FALSE,"8401detail"}</definedName>
    <definedName name="wrn.zonib" hidden="1">{"ZONI",#N/A,FALSE,"8401detail"}</definedName>
    <definedName name="x" hidden="1">{"outside reptg",#N/A,FALSE,"ovhd summary"}</definedName>
    <definedName name="xxx" hidden="1">{"CONTRACTS",#N/A,FALSE,"8401detail"}</definedName>
    <definedName name="xxx1" hidden="1">{"ACC_Cars_400K_PA",#N/A,FALSE,"ACC Cars Co1 400K";"ACC_Cars_400K_Prop",#N/A,FALSE,"ACC Cars Co1 400K"}</definedName>
    <definedName name="year1lbr">'[5]Tab B'!$B$9:$D$38</definedName>
    <definedName name="year2lb">'[5]Tab B'!$B$46:$D$75</definedName>
    <definedName name="year3lbr">'[5]Tab B'!$B$83:$D$112</definedName>
    <definedName name="year4lbr">'[5]Tab B'!$B$120:$D$149</definedName>
    <definedName name="year5lbr">'[5]Tab B'!$B$157:$D$186</definedName>
    <definedName name="year6lbr">'[5]Tab B'!$B$194:$D$223</definedName>
    <definedName name="year7lbr">'[5]Tab B'!$B$231:$D$260</definedName>
    <definedName name="year8lbr">'[5]Tab B'!$B$268:$D$297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34" l="1"/>
  <c r="E19" i="40"/>
  <c r="D19" i="40"/>
  <c r="C19" i="40"/>
  <c r="AJ9" i="32"/>
  <c r="AJ10" i="32"/>
  <c r="AJ11" i="32"/>
  <c r="AJ12" i="32"/>
  <c r="AJ13" i="32"/>
  <c r="AJ14" i="32"/>
  <c r="AJ15" i="32"/>
  <c r="AJ16" i="32"/>
  <c r="AJ17" i="32"/>
  <c r="AJ18" i="32"/>
  <c r="AJ19" i="32"/>
  <c r="AJ20" i="32"/>
  <c r="AJ21" i="32"/>
  <c r="AJ22" i="32"/>
  <c r="AJ23" i="32"/>
  <c r="AJ24" i="32"/>
  <c r="AJ25" i="32"/>
  <c r="AJ26" i="32"/>
  <c r="AJ27" i="32"/>
  <c r="AJ35" i="32"/>
  <c r="AJ43" i="32"/>
  <c r="AJ8" i="32"/>
  <c r="AH9" i="32"/>
  <c r="AH10" i="32"/>
  <c r="AH11" i="32"/>
  <c r="AH12" i="32"/>
  <c r="AH13" i="32"/>
  <c r="AH14" i="32"/>
  <c r="AH15" i="32"/>
  <c r="AH16" i="32"/>
  <c r="AH17" i="32"/>
  <c r="AH18" i="32"/>
  <c r="AH19" i="32"/>
  <c r="AH20" i="32"/>
  <c r="AH21" i="32"/>
  <c r="AH22" i="32"/>
  <c r="AH23" i="32"/>
  <c r="AH24" i="32"/>
  <c r="AH25" i="32"/>
  <c r="AH26" i="32"/>
  <c r="AH27" i="32"/>
  <c r="AH28" i="32"/>
  <c r="AJ28" i="32" s="1"/>
  <c r="AH29" i="32"/>
  <c r="AJ29" i="32" s="1"/>
  <c r="AH30" i="32"/>
  <c r="AJ30" i="32" s="1"/>
  <c r="AH31" i="32"/>
  <c r="AJ31" i="32" s="1"/>
  <c r="AH32" i="32"/>
  <c r="AJ32" i="32" s="1"/>
  <c r="AH33" i="32"/>
  <c r="AJ33" i="32" s="1"/>
  <c r="AH34" i="32"/>
  <c r="AJ34" i="32" s="1"/>
  <c r="AH35" i="32"/>
  <c r="AH36" i="32"/>
  <c r="AJ36" i="32" s="1"/>
  <c r="AH37" i="32"/>
  <c r="AJ37" i="32" s="1"/>
  <c r="AH38" i="32"/>
  <c r="AJ38" i="32" s="1"/>
  <c r="AH39" i="32"/>
  <c r="AJ39" i="32" s="1"/>
  <c r="AH40" i="32"/>
  <c r="AJ40" i="32" s="1"/>
  <c r="AH41" i="32"/>
  <c r="AJ41" i="32" s="1"/>
  <c r="AH42" i="32"/>
  <c r="AJ42" i="32" s="1"/>
  <c r="AH43" i="32"/>
  <c r="AH44" i="32"/>
  <c r="AJ44" i="32" s="1"/>
  <c r="AH45" i="32"/>
  <c r="AJ45" i="32" s="1"/>
  <c r="AH46" i="32"/>
  <c r="AJ46" i="32" s="1"/>
  <c r="AH47" i="32"/>
  <c r="AJ47" i="32" s="1"/>
  <c r="AH8" i="32"/>
  <c r="S11" i="44"/>
  <c r="S11" i="43"/>
  <c r="C11" i="36"/>
  <c r="C22" i="40"/>
  <c r="D22" i="40"/>
  <c r="E22" i="40"/>
  <c r="S2" i="44"/>
  <c r="S7" i="44" s="1"/>
  <c r="S2" i="43"/>
  <c r="S7" i="43" s="1"/>
  <c r="K3" i="44"/>
  <c r="K3" i="43"/>
  <c r="C10" i="44"/>
  <c r="C9" i="44"/>
  <c r="C8" i="44"/>
  <c r="C10" i="43"/>
  <c r="C9" i="43"/>
  <c r="C8" i="43"/>
  <c r="S2" i="36"/>
  <c r="K3" i="36"/>
  <c r="D10" i="35"/>
  <c r="Z2" i="32"/>
  <c r="D9" i="35"/>
  <c r="D7" i="35"/>
  <c r="C11" i="42"/>
  <c r="D11" i="42" s="1"/>
  <c r="E11" i="42" s="1"/>
  <c r="F11" i="42" s="1"/>
  <c r="G11" i="42" s="1"/>
  <c r="G9" i="36" s="1"/>
  <c r="C12" i="42"/>
  <c r="D12" i="42" s="1"/>
  <c r="D10" i="43" s="1"/>
  <c r="C13" i="42"/>
  <c r="D13" i="42" s="1"/>
  <c r="E13" i="42" s="1"/>
  <c r="F13" i="42" s="1"/>
  <c r="G13" i="42" s="1"/>
  <c r="G11" i="36" s="1"/>
  <c r="C10" i="42"/>
  <c r="C8" i="36" s="1"/>
  <c r="D13" i="34"/>
  <c r="D17" i="34" s="1"/>
  <c r="K9" i="43" s="1"/>
  <c r="E13" i="34"/>
  <c r="E17" i="34" s="1"/>
  <c r="K9" i="44" s="1"/>
  <c r="C17" i="34"/>
  <c r="K11" i="36" s="1"/>
  <c r="U9" i="32"/>
  <c r="V9" i="32"/>
  <c r="W9" i="32"/>
  <c r="X9" i="32"/>
  <c r="Y9" i="32"/>
  <c r="U10" i="32"/>
  <c r="V10" i="32"/>
  <c r="W10" i="32"/>
  <c r="X10" i="32"/>
  <c r="Y10" i="32"/>
  <c r="U11" i="32"/>
  <c r="V11" i="32"/>
  <c r="W11" i="32"/>
  <c r="X11" i="32"/>
  <c r="Y11" i="32"/>
  <c r="U12" i="32"/>
  <c r="V12" i="32"/>
  <c r="W12" i="32"/>
  <c r="X12" i="32"/>
  <c r="Y12" i="32"/>
  <c r="U13" i="32"/>
  <c r="V13" i="32"/>
  <c r="W13" i="32"/>
  <c r="X13" i="32"/>
  <c r="Y13" i="32"/>
  <c r="U14" i="32"/>
  <c r="V14" i="32"/>
  <c r="W14" i="32"/>
  <c r="X14" i="32"/>
  <c r="Y14" i="32"/>
  <c r="U15" i="32"/>
  <c r="V15" i="32"/>
  <c r="W15" i="32"/>
  <c r="Z15" i="32" s="1"/>
  <c r="X15" i="32"/>
  <c r="Y15" i="32"/>
  <c r="U16" i="32"/>
  <c r="V16" i="32"/>
  <c r="W16" i="32"/>
  <c r="X16" i="32"/>
  <c r="Y16" i="32"/>
  <c r="U17" i="32"/>
  <c r="V17" i="32"/>
  <c r="W17" i="32"/>
  <c r="X17" i="32"/>
  <c r="Y17" i="32"/>
  <c r="U18" i="32"/>
  <c r="V18" i="32"/>
  <c r="W18" i="32"/>
  <c r="X18" i="32"/>
  <c r="Y18" i="32"/>
  <c r="U19" i="32"/>
  <c r="V19" i="32"/>
  <c r="W19" i="32"/>
  <c r="X19" i="32"/>
  <c r="Y19" i="32"/>
  <c r="U20" i="32"/>
  <c r="V20" i="32"/>
  <c r="W20" i="32"/>
  <c r="X20" i="32"/>
  <c r="Y20" i="32"/>
  <c r="U21" i="32"/>
  <c r="V21" i="32"/>
  <c r="W21" i="32"/>
  <c r="X21" i="32"/>
  <c r="Y21" i="32"/>
  <c r="U22" i="32"/>
  <c r="V22" i="32"/>
  <c r="W22" i="32"/>
  <c r="X22" i="32"/>
  <c r="Y22" i="32"/>
  <c r="U23" i="32"/>
  <c r="V23" i="32"/>
  <c r="W23" i="32"/>
  <c r="X23" i="32"/>
  <c r="Y23" i="32"/>
  <c r="U24" i="32"/>
  <c r="V24" i="32"/>
  <c r="W24" i="32"/>
  <c r="X24" i="32"/>
  <c r="Y24" i="32"/>
  <c r="U25" i="32"/>
  <c r="V25" i="32"/>
  <c r="W25" i="32"/>
  <c r="X25" i="32"/>
  <c r="Y25" i="32"/>
  <c r="U26" i="32"/>
  <c r="V26" i="32"/>
  <c r="W26" i="32"/>
  <c r="X26" i="32"/>
  <c r="Y26" i="32"/>
  <c r="U27" i="32"/>
  <c r="V27" i="32"/>
  <c r="W27" i="32"/>
  <c r="X27" i="32"/>
  <c r="Y27" i="32"/>
  <c r="U28" i="32"/>
  <c r="V28" i="32"/>
  <c r="W28" i="32"/>
  <c r="X28" i="32"/>
  <c r="Y28" i="32"/>
  <c r="U29" i="32"/>
  <c r="V29" i="32"/>
  <c r="W29" i="32"/>
  <c r="X29" i="32"/>
  <c r="Y29" i="32"/>
  <c r="U30" i="32"/>
  <c r="V30" i="32"/>
  <c r="W30" i="32"/>
  <c r="X30" i="32"/>
  <c r="Y30" i="32"/>
  <c r="U31" i="32"/>
  <c r="V31" i="32"/>
  <c r="W31" i="32"/>
  <c r="X31" i="32"/>
  <c r="Y31" i="32"/>
  <c r="U32" i="32"/>
  <c r="V32" i="32"/>
  <c r="W32" i="32"/>
  <c r="X32" i="32"/>
  <c r="Y32" i="32"/>
  <c r="U33" i="32"/>
  <c r="V33" i="32"/>
  <c r="W33" i="32"/>
  <c r="X33" i="32"/>
  <c r="Y33" i="32"/>
  <c r="U34" i="32"/>
  <c r="V34" i="32"/>
  <c r="W34" i="32"/>
  <c r="X34" i="32"/>
  <c r="Y34" i="32"/>
  <c r="U35" i="32"/>
  <c r="V35" i="32"/>
  <c r="W35" i="32"/>
  <c r="X35" i="32"/>
  <c r="Y35" i="32"/>
  <c r="U36" i="32"/>
  <c r="V36" i="32"/>
  <c r="W36" i="32"/>
  <c r="X36" i="32"/>
  <c r="Y36" i="32"/>
  <c r="U37" i="32"/>
  <c r="V37" i="32"/>
  <c r="W37" i="32"/>
  <c r="X37" i="32"/>
  <c r="Y37" i="32"/>
  <c r="U38" i="32"/>
  <c r="V38" i="32"/>
  <c r="W38" i="32"/>
  <c r="X38" i="32"/>
  <c r="Y38" i="32"/>
  <c r="U39" i="32"/>
  <c r="V39" i="32"/>
  <c r="W39" i="32"/>
  <c r="X39" i="32"/>
  <c r="Y39" i="32"/>
  <c r="U40" i="32"/>
  <c r="V40" i="32"/>
  <c r="W40" i="32"/>
  <c r="X40" i="32"/>
  <c r="Y40" i="32"/>
  <c r="U41" i="32"/>
  <c r="V41" i="32"/>
  <c r="W41" i="32"/>
  <c r="X41" i="32"/>
  <c r="Y41" i="32"/>
  <c r="U42" i="32"/>
  <c r="V42" i="32"/>
  <c r="W42" i="32"/>
  <c r="X42" i="32"/>
  <c r="Y42" i="32"/>
  <c r="U43" i="32"/>
  <c r="V43" i="32"/>
  <c r="W43" i="32"/>
  <c r="X43" i="32"/>
  <c r="Y43" i="32"/>
  <c r="U44" i="32"/>
  <c r="V44" i="32"/>
  <c r="W44" i="32"/>
  <c r="X44" i="32"/>
  <c r="Y44" i="32"/>
  <c r="U45" i="32"/>
  <c r="V45" i="32"/>
  <c r="W45" i="32"/>
  <c r="X45" i="32"/>
  <c r="Y45" i="32"/>
  <c r="U46" i="32"/>
  <c r="V46" i="32"/>
  <c r="W46" i="32"/>
  <c r="X46" i="32"/>
  <c r="Y46" i="32"/>
  <c r="U47" i="32"/>
  <c r="V47" i="32"/>
  <c r="W47" i="32"/>
  <c r="X47" i="32"/>
  <c r="Y47" i="32"/>
  <c r="V8" i="32"/>
  <c r="W8" i="32"/>
  <c r="X8" i="32"/>
  <c r="Y8" i="32"/>
  <c r="U8" i="32"/>
  <c r="AE8" i="32"/>
  <c r="AD8" i="32"/>
  <c r="AF8" i="32"/>
  <c r="R454" i="39"/>
  <c r="R453" i="39"/>
  <c r="R452" i="39"/>
  <c r="R451" i="39"/>
  <c r="R450" i="39"/>
  <c r="R449" i="39"/>
  <c r="R448" i="39"/>
  <c r="R447" i="39"/>
  <c r="R446" i="39"/>
  <c r="R445" i="39"/>
  <c r="R444" i="39"/>
  <c r="R443" i="39"/>
  <c r="R442" i="39"/>
  <c r="R441" i="39"/>
  <c r="R440" i="39"/>
  <c r="R439" i="39"/>
  <c r="R438" i="39"/>
  <c r="R437" i="39"/>
  <c r="R436" i="39"/>
  <c r="R435" i="39"/>
  <c r="R434" i="39"/>
  <c r="R433" i="39"/>
  <c r="R432" i="39"/>
  <c r="R431" i="39"/>
  <c r="R430" i="39"/>
  <c r="R429" i="39"/>
  <c r="R428" i="39"/>
  <c r="R427" i="39"/>
  <c r="R426" i="39"/>
  <c r="R425" i="39"/>
  <c r="R424" i="39"/>
  <c r="R423" i="39"/>
  <c r="R422" i="39"/>
  <c r="R421" i="39"/>
  <c r="R420" i="39"/>
  <c r="R419" i="39"/>
  <c r="R418" i="39"/>
  <c r="R417" i="39"/>
  <c r="R416" i="39"/>
  <c r="R415" i="39"/>
  <c r="R414" i="39"/>
  <c r="R413" i="39"/>
  <c r="R412" i="39"/>
  <c r="R411" i="39"/>
  <c r="R410" i="39"/>
  <c r="R409" i="39"/>
  <c r="R408" i="39"/>
  <c r="R407" i="39"/>
  <c r="R406" i="39"/>
  <c r="R405" i="39"/>
  <c r="R404" i="39"/>
  <c r="R403" i="39"/>
  <c r="R402" i="39"/>
  <c r="R401" i="39"/>
  <c r="R400" i="39"/>
  <c r="R399" i="39"/>
  <c r="R398" i="39"/>
  <c r="R397" i="39"/>
  <c r="R396" i="39"/>
  <c r="R395" i="39"/>
  <c r="R394" i="39"/>
  <c r="R393" i="39"/>
  <c r="R392" i="39"/>
  <c r="R391" i="39"/>
  <c r="R390" i="39"/>
  <c r="R389" i="39"/>
  <c r="R388" i="39"/>
  <c r="R387" i="39"/>
  <c r="R386" i="39"/>
  <c r="R385" i="39"/>
  <c r="R384" i="39"/>
  <c r="R383" i="39"/>
  <c r="R382" i="39"/>
  <c r="R381" i="39"/>
  <c r="R380" i="39"/>
  <c r="R379" i="39"/>
  <c r="R378" i="39"/>
  <c r="R377" i="39"/>
  <c r="R376" i="39"/>
  <c r="R375" i="39"/>
  <c r="R374" i="39"/>
  <c r="R373" i="39"/>
  <c r="R372" i="39"/>
  <c r="R371" i="39"/>
  <c r="R370" i="39"/>
  <c r="R369" i="39"/>
  <c r="R368" i="39"/>
  <c r="R367" i="39"/>
  <c r="R366" i="39"/>
  <c r="R365" i="39"/>
  <c r="R364" i="39"/>
  <c r="R363" i="39"/>
  <c r="R362" i="39"/>
  <c r="R361" i="39"/>
  <c r="R360" i="39"/>
  <c r="R359" i="39"/>
  <c r="R358" i="39"/>
  <c r="R357" i="39"/>
  <c r="R356" i="39"/>
  <c r="R355" i="39"/>
  <c r="R354" i="39"/>
  <c r="R353" i="39"/>
  <c r="R352" i="39"/>
  <c r="R351" i="39"/>
  <c r="R350" i="39"/>
  <c r="R349" i="39"/>
  <c r="R348" i="39"/>
  <c r="R347" i="39"/>
  <c r="R346" i="39"/>
  <c r="R345" i="39"/>
  <c r="R344" i="39"/>
  <c r="R343" i="39"/>
  <c r="R342" i="39"/>
  <c r="R341" i="39"/>
  <c r="R340" i="39"/>
  <c r="R339" i="39"/>
  <c r="R338" i="39"/>
  <c r="R337" i="39"/>
  <c r="R336" i="39"/>
  <c r="R335" i="39"/>
  <c r="R334" i="39"/>
  <c r="R333" i="39"/>
  <c r="R332" i="39"/>
  <c r="R331" i="39"/>
  <c r="R330" i="39"/>
  <c r="R329" i="39"/>
  <c r="R328" i="39"/>
  <c r="R327" i="39"/>
  <c r="R326" i="39"/>
  <c r="R325" i="39"/>
  <c r="R324" i="39"/>
  <c r="R323" i="39"/>
  <c r="R322" i="39"/>
  <c r="R321" i="39"/>
  <c r="R320" i="39"/>
  <c r="R319" i="39"/>
  <c r="R318" i="39"/>
  <c r="R317" i="39"/>
  <c r="R316" i="39"/>
  <c r="R315" i="39"/>
  <c r="R314" i="39"/>
  <c r="R313" i="39"/>
  <c r="R312" i="39"/>
  <c r="R311" i="39"/>
  <c r="R310" i="39"/>
  <c r="R309" i="39"/>
  <c r="R308" i="39"/>
  <c r="R307" i="39"/>
  <c r="R306" i="39"/>
  <c r="R305" i="39"/>
  <c r="R304" i="39"/>
  <c r="R303" i="39"/>
  <c r="R302" i="39"/>
  <c r="R301" i="39"/>
  <c r="R300" i="39"/>
  <c r="R299" i="39"/>
  <c r="R298" i="39"/>
  <c r="R297" i="39"/>
  <c r="R296" i="39"/>
  <c r="R295" i="39"/>
  <c r="R294" i="39"/>
  <c r="R293" i="39"/>
  <c r="R292" i="39"/>
  <c r="R291" i="39"/>
  <c r="R290" i="39"/>
  <c r="R289" i="39"/>
  <c r="R288" i="39"/>
  <c r="R287" i="39"/>
  <c r="R286" i="39"/>
  <c r="R285" i="39"/>
  <c r="R284" i="39"/>
  <c r="R283" i="39"/>
  <c r="R282" i="39"/>
  <c r="R281" i="39"/>
  <c r="R280" i="39"/>
  <c r="R279" i="39"/>
  <c r="R278" i="39"/>
  <c r="R277" i="39"/>
  <c r="R276" i="39"/>
  <c r="R275" i="39"/>
  <c r="R274" i="39"/>
  <c r="R273" i="39"/>
  <c r="R272" i="39"/>
  <c r="R271" i="39"/>
  <c r="R270" i="39"/>
  <c r="R269" i="39"/>
  <c r="R268" i="39"/>
  <c r="R267" i="39"/>
  <c r="R266" i="39"/>
  <c r="R265" i="39"/>
  <c r="R264" i="39"/>
  <c r="R263" i="39"/>
  <c r="R262" i="39"/>
  <c r="R261" i="39"/>
  <c r="R260" i="39"/>
  <c r="R259" i="39"/>
  <c r="R258" i="39"/>
  <c r="R257" i="39"/>
  <c r="R256" i="39"/>
  <c r="R255" i="39"/>
  <c r="R254" i="39"/>
  <c r="R253" i="39"/>
  <c r="R252" i="39"/>
  <c r="R251" i="39"/>
  <c r="R250" i="39"/>
  <c r="R249" i="39"/>
  <c r="R248" i="39"/>
  <c r="R247" i="39"/>
  <c r="R246" i="39"/>
  <c r="R245" i="39"/>
  <c r="R244" i="39"/>
  <c r="R243" i="39"/>
  <c r="R242" i="39"/>
  <c r="R241" i="39"/>
  <c r="R240" i="39"/>
  <c r="R239" i="39"/>
  <c r="R238" i="39"/>
  <c r="R237" i="39"/>
  <c r="R236" i="39"/>
  <c r="R235" i="39"/>
  <c r="R234" i="39"/>
  <c r="R233" i="39"/>
  <c r="R232" i="39"/>
  <c r="R231" i="39"/>
  <c r="R230" i="39"/>
  <c r="R229" i="39"/>
  <c r="R228" i="39"/>
  <c r="R227" i="39"/>
  <c r="R226" i="39"/>
  <c r="R225" i="39"/>
  <c r="R224" i="39"/>
  <c r="R223" i="39"/>
  <c r="R222" i="39"/>
  <c r="R221" i="39"/>
  <c r="R220" i="39"/>
  <c r="R219" i="39"/>
  <c r="R218" i="39"/>
  <c r="R217" i="39"/>
  <c r="R216" i="39"/>
  <c r="R215" i="39"/>
  <c r="R214" i="39"/>
  <c r="R213" i="39"/>
  <c r="R212" i="39"/>
  <c r="R211" i="39"/>
  <c r="R210" i="39"/>
  <c r="R209" i="39"/>
  <c r="R208" i="39"/>
  <c r="R207" i="39"/>
  <c r="R206" i="39"/>
  <c r="R205" i="39"/>
  <c r="R204" i="39"/>
  <c r="R203" i="39"/>
  <c r="R202" i="39"/>
  <c r="R201" i="39"/>
  <c r="R200" i="39"/>
  <c r="R199" i="39"/>
  <c r="R198" i="39"/>
  <c r="R197" i="39"/>
  <c r="R196" i="39"/>
  <c r="R195" i="39"/>
  <c r="R194" i="39"/>
  <c r="R193" i="39"/>
  <c r="R192" i="39"/>
  <c r="R191" i="39"/>
  <c r="R190" i="39"/>
  <c r="R189" i="39"/>
  <c r="R188" i="39"/>
  <c r="R187" i="39"/>
  <c r="R186" i="39"/>
  <c r="R185" i="39"/>
  <c r="R184" i="39"/>
  <c r="R183" i="39"/>
  <c r="R182" i="39"/>
  <c r="R181" i="39"/>
  <c r="R180" i="39"/>
  <c r="R179" i="39"/>
  <c r="R178" i="39"/>
  <c r="R177" i="39"/>
  <c r="R176" i="39"/>
  <c r="R175" i="39"/>
  <c r="R174" i="39"/>
  <c r="R173" i="39"/>
  <c r="R172" i="39"/>
  <c r="R171" i="39"/>
  <c r="R170" i="39"/>
  <c r="R169" i="39"/>
  <c r="R168" i="39"/>
  <c r="R167" i="39"/>
  <c r="R166" i="39"/>
  <c r="R165" i="39"/>
  <c r="R164" i="39"/>
  <c r="R163" i="39"/>
  <c r="R162" i="39"/>
  <c r="R161" i="39"/>
  <c r="R160" i="39"/>
  <c r="R159" i="39"/>
  <c r="R158" i="39"/>
  <c r="R157" i="39"/>
  <c r="R156" i="39"/>
  <c r="R155" i="39"/>
  <c r="R154" i="39"/>
  <c r="R153" i="39"/>
  <c r="R152" i="39"/>
  <c r="R151" i="39"/>
  <c r="R150" i="39"/>
  <c r="R149" i="39"/>
  <c r="R148" i="39"/>
  <c r="R147" i="39"/>
  <c r="R146" i="39"/>
  <c r="R145" i="39"/>
  <c r="R144" i="39"/>
  <c r="R143" i="39"/>
  <c r="R142" i="39"/>
  <c r="R141" i="39"/>
  <c r="R140" i="39"/>
  <c r="R139" i="39"/>
  <c r="R138" i="39"/>
  <c r="R137" i="39"/>
  <c r="R136" i="39"/>
  <c r="R135" i="39"/>
  <c r="R134" i="39"/>
  <c r="R133" i="39"/>
  <c r="R132" i="39"/>
  <c r="R131" i="39"/>
  <c r="R130" i="39"/>
  <c r="R129" i="39"/>
  <c r="R128" i="39"/>
  <c r="R127" i="39"/>
  <c r="R126" i="39"/>
  <c r="R125" i="39"/>
  <c r="R124" i="39"/>
  <c r="R123" i="39"/>
  <c r="R122" i="39"/>
  <c r="R121" i="39"/>
  <c r="R120" i="39"/>
  <c r="R119" i="39"/>
  <c r="R118" i="39"/>
  <c r="R117" i="39"/>
  <c r="R116" i="39"/>
  <c r="R115" i="39"/>
  <c r="R114" i="39"/>
  <c r="R113" i="39"/>
  <c r="R112" i="39"/>
  <c r="R111" i="39"/>
  <c r="R110" i="39"/>
  <c r="R109" i="39"/>
  <c r="R108" i="39"/>
  <c r="R107" i="39"/>
  <c r="R106" i="39"/>
  <c r="R105" i="39"/>
  <c r="R104" i="39"/>
  <c r="R103" i="39"/>
  <c r="R102" i="39"/>
  <c r="R101" i="39"/>
  <c r="R100" i="39"/>
  <c r="R99" i="39"/>
  <c r="R98" i="39"/>
  <c r="R97" i="39"/>
  <c r="R96" i="39"/>
  <c r="R95" i="39"/>
  <c r="R94" i="39"/>
  <c r="R93" i="39"/>
  <c r="R92" i="39"/>
  <c r="R91" i="39"/>
  <c r="R90" i="39"/>
  <c r="R89" i="39"/>
  <c r="R88" i="39"/>
  <c r="R87" i="39"/>
  <c r="R86" i="39"/>
  <c r="R85" i="39"/>
  <c r="R84" i="39"/>
  <c r="R83" i="39"/>
  <c r="R82" i="39"/>
  <c r="R81" i="39"/>
  <c r="R80" i="39"/>
  <c r="R79" i="39"/>
  <c r="R78" i="39"/>
  <c r="R77" i="39"/>
  <c r="R76" i="39"/>
  <c r="R75" i="39"/>
  <c r="R74" i="39"/>
  <c r="R73" i="39"/>
  <c r="R72" i="39"/>
  <c r="R71" i="39"/>
  <c r="R70" i="39"/>
  <c r="R66" i="39"/>
  <c r="R65" i="39"/>
  <c r="R64" i="39"/>
  <c r="R63" i="39"/>
  <c r="R62" i="39"/>
  <c r="R68" i="39"/>
  <c r="R69" i="39"/>
  <c r="R67" i="39"/>
  <c r="B39" i="32"/>
  <c r="B40" i="32"/>
  <c r="B41" i="32"/>
  <c r="B42" i="32"/>
  <c r="B43" i="32"/>
  <c r="B44" i="32"/>
  <c r="B45" i="32"/>
  <c r="B46" i="32"/>
  <c r="B47" i="32"/>
  <c r="B29" i="32"/>
  <c r="B30" i="32"/>
  <c r="B31" i="32"/>
  <c r="B32" i="32"/>
  <c r="B33" i="32"/>
  <c r="B34" i="32"/>
  <c r="B35" i="32"/>
  <c r="B36" i="32"/>
  <c r="B37" i="32"/>
  <c r="B19" i="32"/>
  <c r="B20" i="32"/>
  <c r="B21" i="32"/>
  <c r="B22" i="32"/>
  <c r="B23" i="32"/>
  <c r="B24" i="32"/>
  <c r="B25" i="32"/>
  <c r="B26" i="32"/>
  <c r="B27" i="32"/>
  <c r="B9" i="32"/>
  <c r="B10" i="32"/>
  <c r="B11" i="32"/>
  <c r="B12" i="32"/>
  <c r="B13" i="32"/>
  <c r="B14" i="32"/>
  <c r="B15" i="32"/>
  <c r="B16" i="32"/>
  <c r="B17" i="32"/>
  <c r="B38" i="32"/>
  <c r="B28" i="32"/>
  <c r="B18" i="32"/>
  <c r="B8" i="32"/>
  <c r="E17" i="32"/>
  <c r="E27" i="32" s="1"/>
  <c r="E37" i="32" s="1"/>
  <c r="E47" i="32" s="1"/>
  <c r="AA47" i="32" s="1"/>
  <c r="AB47" i="32" s="1"/>
  <c r="E14" i="32"/>
  <c r="E24" i="32" s="1"/>
  <c r="E34" i="32" s="1"/>
  <c r="E44" i="32" s="1"/>
  <c r="AA44" i="32" s="1"/>
  <c r="AB44" i="32" s="1"/>
  <c r="E15" i="32"/>
  <c r="E25" i="32" s="1"/>
  <c r="E35" i="32" s="1"/>
  <c r="E45" i="32" s="1"/>
  <c r="AA45" i="32" s="1"/>
  <c r="AB45" i="32" s="1"/>
  <c r="E16" i="32"/>
  <c r="E26" i="32" s="1"/>
  <c r="E36" i="32" s="1"/>
  <c r="E46" i="32" s="1"/>
  <c r="AA46" i="32" s="1"/>
  <c r="AB46" i="32" s="1"/>
  <c r="E9" i="32"/>
  <c r="E19" i="32" s="1"/>
  <c r="E29" i="32" s="1"/>
  <c r="E39" i="32" s="1"/>
  <c r="AA39" i="32" s="1"/>
  <c r="AB39" i="32" s="1"/>
  <c r="E10" i="32"/>
  <c r="E20" i="32" s="1"/>
  <c r="E30" i="32" s="1"/>
  <c r="E40" i="32" s="1"/>
  <c r="AA40" i="32" s="1"/>
  <c r="AB40" i="32" s="1"/>
  <c r="E11" i="32"/>
  <c r="E21" i="32" s="1"/>
  <c r="E31" i="32" s="1"/>
  <c r="E41" i="32" s="1"/>
  <c r="AA41" i="32" s="1"/>
  <c r="AB41" i="32" s="1"/>
  <c r="E12" i="32"/>
  <c r="E22" i="32" s="1"/>
  <c r="E32" i="32" s="1"/>
  <c r="E42" i="32" s="1"/>
  <c r="AA42" i="32" s="1"/>
  <c r="AB42" i="32" s="1"/>
  <c r="E13" i="32"/>
  <c r="E23" i="32" s="1"/>
  <c r="E33" i="32" s="1"/>
  <c r="E43" i="32" s="1"/>
  <c r="AA43" i="32" s="1"/>
  <c r="AB43" i="32" s="1"/>
  <c r="E8" i="32"/>
  <c r="E18" i="32" s="1"/>
  <c r="E28" i="32" s="1"/>
  <c r="E38" i="32" s="1"/>
  <c r="AA38" i="32" s="1"/>
  <c r="AB38" i="32" s="1"/>
  <c r="K8" i="43" l="1"/>
  <c r="K10" i="43"/>
  <c r="K8" i="44"/>
  <c r="K10" i="44"/>
  <c r="D11" i="36"/>
  <c r="E11" i="36"/>
  <c r="F11" i="36"/>
  <c r="I11" i="36"/>
  <c r="L11" i="36" s="1"/>
  <c r="I10" i="43"/>
  <c r="I10" i="44"/>
  <c r="G9" i="43"/>
  <c r="G9" i="44"/>
  <c r="D10" i="44"/>
  <c r="D9" i="43"/>
  <c r="D9" i="44"/>
  <c r="E9" i="43"/>
  <c r="E9" i="44"/>
  <c r="F9" i="43"/>
  <c r="F9" i="44"/>
  <c r="C24" i="40"/>
  <c r="C10" i="37" s="1"/>
  <c r="E24" i="40"/>
  <c r="E10" i="37" s="1"/>
  <c r="D24" i="40"/>
  <c r="D10" i="37" s="1"/>
  <c r="K8" i="36"/>
  <c r="K10" i="36"/>
  <c r="K9" i="36"/>
  <c r="I8" i="44"/>
  <c r="I8" i="43"/>
  <c r="S7" i="36"/>
  <c r="AA8" i="32"/>
  <c r="AA33" i="32"/>
  <c r="AB33" i="32" s="1"/>
  <c r="AA28" i="32"/>
  <c r="AB28" i="32" s="1"/>
  <c r="AA18" i="32"/>
  <c r="Z17" i="32"/>
  <c r="AA17" i="32"/>
  <c r="Z16" i="32"/>
  <c r="AA22" i="32"/>
  <c r="AB22" i="32" s="1"/>
  <c r="Z13" i="32"/>
  <c r="AA35" i="32"/>
  <c r="AB35" i="32" s="1"/>
  <c r="Z12" i="32"/>
  <c r="AA34" i="32"/>
  <c r="AB34" i="32" s="1"/>
  <c r="Z10" i="32"/>
  <c r="Z9" i="32"/>
  <c r="AA32" i="32"/>
  <c r="AB32" i="32" s="1"/>
  <c r="AA20" i="32"/>
  <c r="AB20" i="32" s="1"/>
  <c r="AA36" i="32"/>
  <c r="AB36" i="32" s="1"/>
  <c r="AA31" i="32"/>
  <c r="AB31" i="32" s="1"/>
  <c r="AA12" i="32"/>
  <c r="Z11" i="32"/>
  <c r="Z14" i="32"/>
  <c r="AA30" i="32"/>
  <c r="AB30" i="32" s="1"/>
  <c r="AA14" i="32"/>
  <c r="AA13" i="32"/>
  <c r="AA27" i="32"/>
  <c r="AB27" i="32" s="1"/>
  <c r="AA11" i="32"/>
  <c r="AA29" i="32"/>
  <c r="AB29" i="32" s="1"/>
  <c r="AA26" i="32"/>
  <c r="AB26" i="32" s="1"/>
  <c r="AA10" i="32"/>
  <c r="AA19" i="32"/>
  <c r="AB19" i="32" s="1"/>
  <c r="AA15" i="32"/>
  <c r="AB15" i="32" s="1"/>
  <c r="AA25" i="32"/>
  <c r="AB25" i="32" s="1"/>
  <c r="AA9" i="32"/>
  <c r="AA16" i="32"/>
  <c r="AA24" i="32"/>
  <c r="AB24" i="32" s="1"/>
  <c r="AA23" i="32"/>
  <c r="AB23" i="32" s="1"/>
  <c r="Z8" i="32"/>
  <c r="AB8" i="32" s="1"/>
  <c r="Z18" i="32"/>
  <c r="AA37" i="32"/>
  <c r="AB37" i="32" s="1"/>
  <c r="AA21" i="32"/>
  <c r="AB21" i="32" s="1"/>
  <c r="I8" i="36"/>
  <c r="D10" i="42"/>
  <c r="C9" i="36"/>
  <c r="E12" i="42"/>
  <c r="D10" i="36"/>
  <c r="C10" i="36"/>
  <c r="I10" i="36" s="1"/>
  <c r="F9" i="36"/>
  <c r="E9" i="36"/>
  <c r="D9" i="36"/>
  <c r="N11" i="36" l="1"/>
  <c r="AB17" i="32"/>
  <c r="AB9" i="32"/>
  <c r="L10" i="43"/>
  <c r="N10" i="43" s="1"/>
  <c r="AB10" i="32"/>
  <c r="AB14" i="32"/>
  <c r="L10" i="44"/>
  <c r="N10" i="44" s="1"/>
  <c r="S10" i="44" s="1"/>
  <c r="Q11" i="36"/>
  <c r="P11" i="36"/>
  <c r="O11" i="36"/>
  <c r="S11" i="36" s="1"/>
  <c r="L8" i="43"/>
  <c r="L8" i="44"/>
  <c r="L8" i="36"/>
  <c r="E10" i="43"/>
  <c r="E10" i="44"/>
  <c r="E10" i="42"/>
  <c r="E8" i="36" s="1"/>
  <c r="D8" i="44"/>
  <c r="D8" i="43"/>
  <c r="L10" i="36"/>
  <c r="N10" i="36" s="1"/>
  <c r="AB13" i="32"/>
  <c r="AB11" i="32"/>
  <c r="AB16" i="32"/>
  <c r="AB12" i="32"/>
  <c r="AB18" i="32"/>
  <c r="D8" i="36"/>
  <c r="F12" i="42"/>
  <c r="E10" i="36"/>
  <c r="N8" i="44" l="1"/>
  <c r="S8" i="44" s="1"/>
  <c r="N8" i="43"/>
  <c r="O10" i="44"/>
  <c r="O10" i="43"/>
  <c r="I9" i="36"/>
  <c r="L9" i="36" s="1"/>
  <c r="Q9" i="36" s="1"/>
  <c r="I9" i="43"/>
  <c r="L9" i="43" s="1"/>
  <c r="I9" i="44"/>
  <c r="L9" i="44" s="1"/>
  <c r="O8" i="36"/>
  <c r="S8" i="36" s="1"/>
  <c r="N8" i="36"/>
  <c r="O10" i="36"/>
  <c r="S10" i="36" s="1"/>
  <c r="F10" i="43"/>
  <c r="P10" i="43" s="1"/>
  <c r="S10" i="43" s="1"/>
  <c r="F10" i="44"/>
  <c r="P10" i="44" s="1"/>
  <c r="F10" i="42"/>
  <c r="E8" i="44"/>
  <c r="O8" i="44" s="1"/>
  <c r="E8" i="43"/>
  <c r="O8" i="43" s="1"/>
  <c r="G12" i="42"/>
  <c r="F10" i="36"/>
  <c r="P10" i="36" s="1"/>
  <c r="N9" i="36" l="1"/>
  <c r="O9" i="36"/>
  <c r="S9" i="36" s="1"/>
  <c r="P9" i="36"/>
  <c r="Q9" i="43"/>
  <c r="P9" i="43"/>
  <c r="S9" i="43" s="1"/>
  <c r="O9" i="43"/>
  <c r="N9" i="43"/>
  <c r="O9" i="44"/>
  <c r="Q9" i="44"/>
  <c r="P9" i="44"/>
  <c r="N9" i="44"/>
  <c r="S9" i="44" s="1"/>
  <c r="G10" i="36"/>
  <c r="Q10" i="36" s="1"/>
  <c r="G10" i="43"/>
  <c r="Q10" i="43" s="1"/>
  <c r="G10" i="44"/>
  <c r="Q10" i="44" s="1"/>
  <c r="G10" i="42"/>
  <c r="F8" i="44"/>
  <c r="P8" i="44" s="1"/>
  <c r="F8" i="43"/>
  <c r="P8" i="43" s="1"/>
  <c r="S8" i="43" s="1"/>
  <c r="F8" i="36"/>
  <c r="P8" i="36" s="1"/>
  <c r="G8" i="36" l="1"/>
  <c r="Q8" i="36" s="1"/>
  <c r="G8" i="44"/>
  <c r="Q8" i="44" s="1"/>
  <c r="G8" i="43"/>
  <c r="Q8" i="43" s="1"/>
  <c r="S5" i="44" l="1"/>
  <c r="E8" i="37" s="1"/>
  <c r="E12" i="37" s="1"/>
  <c r="S5" i="36"/>
  <c r="C8" i="37" s="1"/>
  <c r="C12" i="37" s="1"/>
  <c r="S5" i="43"/>
  <c r="D8" i="37" s="1"/>
  <c r="D12" i="37" s="1"/>
</calcChain>
</file>

<file path=xl/sharedStrings.xml><?xml version="1.0" encoding="utf-8"?>
<sst xmlns="http://schemas.openxmlformats.org/spreadsheetml/2006/main" count="1384" uniqueCount="1169">
  <si>
    <t xml:space="preserve"> </t>
  </si>
  <si>
    <t>G&amp;A</t>
  </si>
  <si>
    <t>OH</t>
  </si>
  <si>
    <t>Labor Category</t>
  </si>
  <si>
    <t>Labor Rate</t>
  </si>
  <si>
    <t>DL Rate</t>
  </si>
  <si>
    <t>Program Manager</t>
  </si>
  <si>
    <t>Selected</t>
  </si>
  <si>
    <t>Adjustment</t>
  </si>
  <si>
    <t>WRAP</t>
  </si>
  <si>
    <t>Gov Site</t>
  </si>
  <si>
    <t>Total Evaluated Price</t>
  </si>
  <si>
    <t>Draken</t>
  </si>
  <si>
    <t>ATAC</t>
  </si>
  <si>
    <t>Labor Price</t>
  </si>
  <si>
    <t>ODC Price</t>
  </si>
  <si>
    <t>ODC Cost and Price</t>
  </si>
  <si>
    <t>input materials cost estimated for each company</t>
  </si>
  <si>
    <t>ODC Items</t>
  </si>
  <si>
    <t>item #7</t>
  </si>
  <si>
    <t>item #8</t>
  </si>
  <si>
    <t>item #9</t>
  </si>
  <si>
    <t>item #10</t>
  </si>
  <si>
    <t>Total Cost</t>
  </si>
  <si>
    <t>ODC Load</t>
  </si>
  <si>
    <t>Total ODC Price</t>
  </si>
  <si>
    <t>Labor Cost and Price</t>
  </si>
  <si>
    <t>Total Price</t>
  </si>
  <si>
    <t>for the simplicity of this exercise, assuming all competitors have the same direct labor rates on Exempt position(s)</t>
  </si>
  <si>
    <t>HOURS Scenarios</t>
  </si>
  <si>
    <t>Wrap</t>
  </si>
  <si>
    <t>Fully Loaded</t>
  </si>
  <si>
    <t>PRICE Scenarios</t>
  </si>
  <si>
    <t>MOST LIKELY PRICE SCENARIO FOR THE SELECTED COMPANY</t>
  </si>
  <si>
    <t>Period of Performance</t>
  </si>
  <si>
    <t>Conservative</t>
  </si>
  <si>
    <t>Competitive</t>
  </si>
  <si>
    <t>Aggressive</t>
  </si>
  <si>
    <t>Most Aggressive</t>
  </si>
  <si>
    <t>Rate</t>
  </si>
  <si>
    <t>with Fee</t>
  </si>
  <si>
    <t>Bill Rate</t>
  </si>
  <si>
    <t>Base Year</t>
  </si>
  <si>
    <t>LOE Summary</t>
  </si>
  <si>
    <t>BOE</t>
  </si>
  <si>
    <t>PWS Area</t>
  </si>
  <si>
    <t>PWS Area Destription</t>
  </si>
  <si>
    <t>PWS Area #1</t>
  </si>
  <si>
    <t>PWS Area #2</t>
  </si>
  <si>
    <t>Fringe</t>
  </si>
  <si>
    <t>Labor Wrap</t>
  </si>
  <si>
    <t>Fee</t>
  </si>
  <si>
    <t>select survey percentile here</t>
  </si>
  <si>
    <t>Labor Rate Analysis</t>
  </si>
  <si>
    <t>Input: use DL rates; if survey data is in salary, convert to DL rates (Salary divide by 2080)</t>
  </si>
  <si>
    <t>input must be: "10th", "20th", "50th", "75th", or "90th"</t>
  </si>
  <si>
    <t>Exempt Salary Survey Data (US National Average)</t>
  </si>
  <si>
    <t>SCA</t>
  </si>
  <si>
    <t>Survey #1: List Source</t>
  </si>
  <si>
    <t>Survey #2: List Source</t>
  </si>
  <si>
    <t>Survey #3: List Source</t>
  </si>
  <si>
    <t>Average Survey DLs (National Average)</t>
  </si>
  <si>
    <t>Geographic</t>
  </si>
  <si>
    <t>Location Specific</t>
  </si>
  <si>
    <t>Final Direct</t>
  </si>
  <si>
    <t>Labor Categories</t>
  </si>
  <si>
    <t>Site</t>
  </si>
  <si>
    <t>Exempt/SCA</t>
  </si>
  <si>
    <t>Geo</t>
  </si>
  <si>
    <t>10th</t>
  </si>
  <si>
    <t>20th</t>
  </si>
  <si>
    <t>50th</t>
  </si>
  <si>
    <t>75th</t>
  </si>
  <si>
    <t>90th</t>
  </si>
  <si>
    <t>Exempt DL</t>
  </si>
  <si>
    <t>OCC Code</t>
  </si>
  <si>
    <t>OCC Code and Title</t>
  </si>
  <si>
    <t>WD</t>
  </si>
  <si>
    <t>Exempt</t>
  </si>
  <si>
    <t>copy and paste the entire SCA WD for the corresponding location (replace data here), and turn text into machine readable format</t>
  </si>
  <si>
    <t>add tabs for each geographic location</t>
  </si>
  <si>
    <t>do so for each geographic location</t>
  </si>
  <si>
    <t>paste below the yellow area ONLY</t>
  </si>
  <si>
    <t xml:space="preserve"> "REGISTER OF WAGE DETERMINATIONS UNDER  |        U.S. DEPARTMENT OF LABOR        </t>
  </si>
  <si>
    <t xml:space="preserve">       THE SERVICE CONTRACT ACT        |  EMPLOYMENT STANDARDS ADMINISTRATION   </t>
  </si>
  <si>
    <t xml:space="preserve">By direction of the Secretary of Labor |         WAGE AND HOUR DIVISION         </t>
  </si>
  <si>
    <t xml:space="preserve">                                       |         WASHINGTON D.C.  20210         </t>
  </si>
  <si>
    <t xml:space="preserve">                                       |</t>
  </si>
  <si>
    <t xml:space="preserve">                                       | Wage Determination No.: 2015-5433</t>
  </si>
  <si>
    <t>Daniel W. Simms          Division of   |           Revision No.: 23</t>
  </si>
  <si>
    <t>Director            Wage Determinations|  Date Of Last Revision: 12/27/2022</t>
  </si>
  <si>
    <t>_______________________________________|____________________________________________</t>
  </si>
  <si>
    <t xml:space="preserve">                                                                                   </t>
  </si>
  <si>
    <t xml:space="preserve">Note: Contracts subject to the Service Contract Act are generally required to </t>
  </si>
  <si>
    <t xml:space="preserve">pay at least the applicable minimum wage rate required under Executive Order </t>
  </si>
  <si>
    <t>14026 or Executive Order 13658.</t>
  </si>
  <si>
    <t xml:space="preserve">                                                                                     </t>
  </si>
  <si>
    <t>_____________________________________________________________________________________</t>
  </si>
  <si>
    <t>|If the contract is entered into on or  |Executive Order 14026 generally applies to  |</t>
  </si>
  <si>
    <t>|after January 30, 2022, or the         |the contract.                               |</t>
  </si>
  <si>
    <t>|contract is renewed or extended (e.g., |The contractor must pay all covered workers |</t>
  </si>
  <si>
    <t>|an option is exercised) on or after    |at least $16.20 per hour (or the applicable |</t>
  </si>
  <si>
    <t>|January 30, 2022:                      |wage rate listed on this wage determination,|</t>
  </si>
  <si>
    <t>|                                       |if it is higher) for all hours spent        |</t>
  </si>
  <si>
    <t>|                                       |performing on the contract in 2023.         |</t>
  </si>
  <si>
    <t>________________________________________|____________________________________________</t>
  </si>
  <si>
    <t>|If the contract was awarded on or      |Executive Order 13658 generally applies to  |</t>
  </si>
  <si>
    <t>|between January 1, 2015 and January 29,|the contract.                               |</t>
  </si>
  <si>
    <t>|2022, and the contract is not renewed  |The contractor must pay all covered workers |</t>
  </si>
  <si>
    <t>|or extended on or after January 30,    |at least $12.15 per hour (or the applicable |</t>
  </si>
  <si>
    <t>|2022:                                  |wage rate listed on this wage determination,|</t>
  </si>
  <si>
    <t xml:space="preserve">The applicable Executive Order minimum wage rate will be adjusted annually. Additional </t>
  </si>
  <si>
    <t xml:space="preserve">information on contractor requirements and worker protections under the Executive Orders </t>
  </si>
  <si>
    <t>is available at www.dol.gov/whd/govcontracts.</t>
  </si>
  <si>
    <t>____________________________________________________________________________________</t>
  </si>
  <si>
    <t xml:space="preserve">State: Colorado </t>
  </si>
  <si>
    <t xml:space="preserve">Area: Colorado Counties of Alamosa, Baca, Bent, Conejos, Costilla, Crowley, </t>
  </si>
  <si>
    <t xml:space="preserve">Custer, Huerfano, Kiowa, Las Animas, Mineral, Otero, Prowers, Rio Grande, </t>
  </si>
  <si>
    <t>Saguache</t>
  </si>
  <si>
    <t xml:space="preserve">          **Fringe Benefits Required Follow the Occupational Listing**          </t>
  </si>
  <si>
    <t>OCCUPATION CODE - TITLE                                  FOOTNOTE               RATE</t>
  </si>
  <si>
    <t>DO NOT ALTER FORMULAS IN THIS COLUMN</t>
  </si>
  <si>
    <t>Update this column for each Geo Location</t>
  </si>
  <si>
    <t>Machine Readable OCC Code</t>
  </si>
  <si>
    <t>Final Machine Readable Rate</t>
  </si>
  <si>
    <t>01000 - Administrative Support And Clerical Occupations</t>
  </si>
  <si>
    <t>01011</t>
  </si>
  <si>
    <t xml:space="preserve">  01011 - Accounting Clerk I                                                14.88***</t>
  </si>
  <si>
    <t>01012</t>
  </si>
  <si>
    <t xml:space="preserve">  01012 - Accounting Clerk II                                                  16.71</t>
  </si>
  <si>
    <t>01013</t>
  </si>
  <si>
    <t xml:space="preserve">  01013 - Accounting Clerk III                                                 18.68</t>
  </si>
  <si>
    <t>01020</t>
  </si>
  <si>
    <t xml:space="preserve">  01020 - Administrative Assistant                                             22.95</t>
  </si>
  <si>
    <t>01035</t>
  </si>
  <si>
    <t xml:space="preserve">  01035 - Court Reporter                                                       19.56</t>
  </si>
  <si>
    <t>01041</t>
  </si>
  <si>
    <t xml:space="preserve">  01041 - Customer Service Representative I                                 14.49***</t>
  </si>
  <si>
    <t>01042</t>
  </si>
  <si>
    <t xml:space="preserve">  01042 - Customer Service Representative II                                15.81***</t>
  </si>
  <si>
    <t>01043</t>
  </si>
  <si>
    <t xml:space="preserve">  01043 - Customer Service Representative III                                  17.74</t>
  </si>
  <si>
    <t>01051</t>
  </si>
  <si>
    <t xml:space="preserve">  01051 - Data Entry Operator I                                             13.50***</t>
  </si>
  <si>
    <t>01052</t>
  </si>
  <si>
    <t xml:space="preserve">  01052 - Data Entry Operator II                                            14.73***</t>
  </si>
  <si>
    <t>01060</t>
  </si>
  <si>
    <t xml:space="preserve">  01060 - Dispatcher, Motor Vehicle                                            19.91</t>
  </si>
  <si>
    <t>01070</t>
  </si>
  <si>
    <t xml:space="preserve">  01070 - Document Preparation Clerk                                        15.57***</t>
  </si>
  <si>
    <t>01090</t>
  </si>
  <si>
    <t xml:space="preserve">  01090 - Duplicating Machine Operator                                      15.57***</t>
  </si>
  <si>
    <t>01111</t>
  </si>
  <si>
    <t xml:space="preserve">  01111 - General Clerk I                                                   14.28***</t>
  </si>
  <si>
    <t>01112</t>
  </si>
  <si>
    <t xml:space="preserve">  01112 - General Clerk II                                                  15.58***</t>
  </si>
  <si>
    <t>01113</t>
  </si>
  <si>
    <t xml:space="preserve">  01113 - General Clerk III                                                    17.50</t>
  </si>
  <si>
    <t>01120</t>
  </si>
  <si>
    <t xml:space="preserve">  01120 - Housing Referral Assistant                                           21.80</t>
  </si>
  <si>
    <t>01141</t>
  </si>
  <si>
    <t xml:space="preserve">  01141 - Messenger Courier                                                 12.69***</t>
  </si>
  <si>
    <t>01191</t>
  </si>
  <si>
    <t xml:space="preserve">  01191 - Order Clerk I                                                     15.07***</t>
  </si>
  <si>
    <t>01192</t>
  </si>
  <si>
    <t xml:space="preserve">  01192 - Order Clerk II                                                       16.45</t>
  </si>
  <si>
    <t>01261</t>
  </si>
  <si>
    <t xml:space="preserve">  01261 - Personnel Assistant (Employment) I                                   17.50</t>
  </si>
  <si>
    <t>01262</t>
  </si>
  <si>
    <t xml:space="preserve">  01262 - Personnel Assistant (Employment) II                                  19.58</t>
  </si>
  <si>
    <t>01263</t>
  </si>
  <si>
    <t xml:space="preserve">  01263 - Personnel Assistant (Employment) III                                 21.82</t>
  </si>
  <si>
    <t>01270</t>
  </si>
  <si>
    <t xml:space="preserve">  01270 - Production Control Clerk                                             22.72</t>
  </si>
  <si>
    <t>01290</t>
  </si>
  <si>
    <t xml:space="preserve">  01290 - Rental Clerk                                                      15.29***</t>
  </si>
  <si>
    <t>01300</t>
  </si>
  <si>
    <t xml:space="preserve">  01300 - Scheduler, Maintenance                                               17.48</t>
  </si>
  <si>
    <t>01311</t>
  </si>
  <si>
    <t xml:space="preserve">  01311 - Secretary I                                                          17.48</t>
  </si>
  <si>
    <t>01312</t>
  </si>
  <si>
    <t xml:space="preserve">  01312 - Secretary II                                                         19.56</t>
  </si>
  <si>
    <t>01313</t>
  </si>
  <si>
    <t xml:space="preserve">  01313 - Secretary III                                                        21.80</t>
  </si>
  <si>
    <t>01320</t>
  </si>
  <si>
    <t xml:space="preserve">  01320 - Service Order Dispatcher                                             17.81</t>
  </si>
  <si>
    <t>01410</t>
  </si>
  <si>
    <t xml:space="preserve">  01410 - Supply Technician                                                    22.95</t>
  </si>
  <si>
    <t>01420</t>
  </si>
  <si>
    <t xml:space="preserve">  01420 - Survey Worker                                                     14.69***</t>
  </si>
  <si>
    <t>01460</t>
  </si>
  <si>
    <t xml:space="preserve">  01460 - Switchboard Operator/Receptionist                                 14.26***</t>
  </si>
  <si>
    <t>01531</t>
  </si>
  <si>
    <t xml:space="preserve">  01531 - Travel Clerk I                                                    13.55***</t>
  </si>
  <si>
    <t>01532</t>
  </si>
  <si>
    <t xml:space="preserve">  01532 - Travel Clerk II                                                   14.37***</t>
  </si>
  <si>
    <t>01533</t>
  </si>
  <si>
    <t xml:space="preserve">  01533 - Travel Clerk III                                                  15.19***</t>
  </si>
  <si>
    <t>01611</t>
  </si>
  <si>
    <t xml:space="preserve">  01611 - Word Processor I                                                  15.57***</t>
  </si>
  <si>
    <t>01612</t>
  </si>
  <si>
    <t xml:space="preserve">  01612 - Word Processor II                                                    17.48</t>
  </si>
  <si>
    <t>01613</t>
  </si>
  <si>
    <t xml:space="preserve">  01613 - Word Processor III                                                   19.56</t>
  </si>
  <si>
    <t>05000</t>
  </si>
  <si>
    <t>05000 - Automotive Service Occupations</t>
  </si>
  <si>
    <t>tions</t>
  </si>
  <si>
    <t>05005</t>
  </si>
  <si>
    <t xml:space="preserve">  05005 - Automobile Body Repairer, Fiberglass                                 19.99</t>
  </si>
  <si>
    <t>05010</t>
  </si>
  <si>
    <t xml:space="preserve">  05010 - Automotive  Electrician                                              20.69</t>
  </si>
  <si>
    <t>05040</t>
  </si>
  <si>
    <t xml:space="preserve">  05040 - Automotive Glass Installer                                           18.99</t>
  </si>
  <si>
    <t>05070</t>
  </si>
  <si>
    <t xml:space="preserve">  05070 - Automotive Worker                                                    18.99</t>
  </si>
  <si>
    <t>05110</t>
  </si>
  <si>
    <t xml:space="preserve">  05110 - Mobile Equipment Servicer                                         15.65***</t>
  </si>
  <si>
    <t>05130</t>
  </si>
  <si>
    <t xml:space="preserve">  05130 - Motor Equipment Metal Mechanic                                       20.69</t>
  </si>
  <si>
    <t>05160</t>
  </si>
  <si>
    <t xml:space="preserve">  05160 - Motor Equipment Metal Worker                                         18.99</t>
  </si>
  <si>
    <t>05190</t>
  </si>
  <si>
    <t xml:space="preserve">  05190 - Motor Vehicle Mechanic                                               18.88</t>
  </si>
  <si>
    <t>05220</t>
  </si>
  <si>
    <t xml:space="preserve">  05220 - Motor Vehicle Mechanic Helper                                     14.74***</t>
  </si>
  <si>
    <t>05250</t>
  </si>
  <si>
    <t xml:space="preserve">  05250 - Motor Vehicle Upholstery Worker                                      18.68</t>
  </si>
  <si>
    <t>05280</t>
  </si>
  <si>
    <t xml:space="preserve">  05280 - Motor Vehicle Wrecker                                                18.99</t>
  </si>
  <si>
    <t>05310</t>
  </si>
  <si>
    <t xml:space="preserve">  05310 - Painter, Automotive                                                  20.09</t>
  </si>
  <si>
    <t>05340</t>
  </si>
  <si>
    <t xml:space="preserve">  05340 - Radiator Repair Specialist                                           18.99</t>
  </si>
  <si>
    <t>05370</t>
  </si>
  <si>
    <t xml:space="preserve">  05370 - Tire Repairer                                                     14.16***</t>
  </si>
  <si>
    <t>05400</t>
  </si>
  <si>
    <t xml:space="preserve">  05400 - Transmission Repair Specialist                                       18.81</t>
  </si>
  <si>
    <t>07000</t>
  </si>
  <si>
    <t>07000 - Food Preparation And Service Occupations</t>
  </si>
  <si>
    <t>07010</t>
  </si>
  <si>
    <t xml:space="preserve">  07010 - Baker                                                                17.78</t>
  </si>
  <si>
    <t>07041</t>
  </si>
  <si>
    <t xml:space="preserve">  07041 - Cook I                                                            14.38***</t>
  </si>
  <si>
    <t>07042</t>
  </si>
  <si>
    <t xml:space="preserve">  07042 - Cook II                                                              16.66</t>
  </si>
  <si>
    <t>07070</t>
  </si>
  <si>
    <t xml:space="preserve">  07070 - Dishwasher                                                        13.34***</t>
  </si>
  <si>
    <t>07130</t>
  </si>
  <si>
    <t xml:space="preserve">  07130 - Food Service Worker                                               13.97***</t>
  </si>
  <si>
    <t>07210</t>
  </si>
  <si>
    <t xml:space="preserve">  07210 - Meat Cutter                                                       14.92***</t>
  </si>
  <si>
    <t>07260</t>
  </si>
  <si>
    <t xml:space="preserve">  07260 - Waiter/Waitress                                                   12.87***</t>
  </si>
  <si>
    <t>09000</t>
  </si>
  <si>
    <t>09000 - Furniture Maintenance And Repair Occupations</t>
  </si>
  <si>
    <t>09010</t>
  </si>
  <si>
    <t xml:space="preserve">  09010 - Electrostatic Spray Painter                                          24.27</t>
  </si>
  <si>
    <t>09040</t>
  </si>
  <si>
    <t xml:space="preserve">  09040 - Furniture Handler                                                 15.49***</t>
  </si>
  <si>
    <t>09080</t>
  </si>
  <si>
    <t xml:space="preserve">  09080 - Furniture Refinisher                                                 24.27</t>
  </si>
  <si>
    <t>09090</t>
  </si>
  <si>
    <t xml:space="preserve">  09090 - Furniture Refinisher Helper                                          18.07</t>
  </si>
  <si>
    <t>09110</t>
  </si>
  <si>
    <t xml:space="preserve">  09110 - Furniture Repairer, Minor                                            21.21</t>
  </si>
  <si>
    <t>09130</t>
  </si>
  <si>
    <t xml:space="preserve">  09130 - Upholsterer                                                          24.27</t>
  </si>
  <si>
    <t>11000</t>
  </si>
  <si>
    <t>11000 - General Services And Support Occupations</t>
  </si>
  <si>
    <t>11030</t>
  </si>
  <si>
    <t xml:space="preserve">  11030 - Cleaner, Vehicles                                                 13.98***</t>
  </si>
  <si>
    <t>11060</t>
  </si>
  <si>
    <t xml:space="preserve">  11060 - Elevator Operator                                                 14.41***</t>
  </si>
  <si>
    <t>11090</t>
  </si>
  <si>
    <t xml:space="preserve">  11090 - Gardener                                                             21.39</t>
  </si>
  <si>
    <t>11122</t>
  </si>
  <si>
    <t xml:space="preserve">  11122 - Housekeeping Aide                                                 14.41***</t>
  </si>
  <si>
    <t>11150</t>
  </si>
  <si>
    <t xml:space="preserve">  11150 - Janitor                                                           14.41***</t>
  </si>
  <si>
    <t>11210</t>
  </si>
  <si>
    <t xml:space="preserve">  11210 - Laborer, Grounds Maintenance                                         16.82</t>
  </si>
  <si>
    <t>11240</t>
  </si>
  <si>
    <t xml:space="preserve">  11240 - Maid or Houseman                                                  13.82***</t>
  </si>
  <si>
    <t>11260</t>
  </si>
  <si>
    <t xml:space="preserve">  11260 - Pruner                                                            16.05***</t>
  </si>
  <si>
    <t>11270</t>
  </si>
  <si>
    <t xml:space="preserve">  11270 - Tractor Operator                                                     19.82</t>
  </si>
  <si>
    <t>11330</t>
  </si>
  <si>
    <t xml:space="preserve">  11330 - Trail Maintenance Worker                                             16.82</t>
  </si>
  <si>
    <t>11360</t>
  </si>
  <si>
    <t xml:space="preserve">  11360 - Window Cleaner                                                    15.10***</t>
  </si>
  <si>
    <t>12000</t>
  </si>
  <si>
    <t>12000 - Health Occupations</t>
  </si>
  <si>
    <t>12010</t>
  </si>
  <si>
    <t xml:space="preserve">  12010 - Ambulance Driver                                                     17.99</t>
  </si>
  <si>
    <t>12011</t>
  </si>
  <si>
    <t xml:space="preserve">  12011 - Breath Alcohol Technician                                            20.40</t>
  </si>
  <si>
    <t>12012</t>
  </si>
  <si>
    <t xml:space="preserve">  12012 - Certified Occupational Therapist Assistant                           27.99</t>
  </si>
  <si>
    <t>12015</t>
  </si>
  <si>
    <t xml:space="preserve">  12015 - Certified Physical Therapist Assistant                               28.90</t>
  </si>
  <si>
    <t>12020</t>
  </si>
  <si>
    <t xml:space="preserve">  12020 - Dental Assistant                                                     17.77</t>
  </si>
  <si>
    <t>12025</t>
  </si>
  <si>
    <t xml:space="preserve">  12025 - Dental Hygienist                                                     40.36</t>
  </si>
  <si>
    <t>12030</t>
  </si>
  <si>
    <t xml:space="preserve">  12030 - EKG Technician                                                       30.92</t>
  </si>
  <si>
    <t>12035</t>
  </si>
  <si>
    <t xml:space="preserve">  12035 - Electroneurodiagnostic Technologist                                  30.92</t>
  </si>
  <si>
    <t>12040</t>
  </si>
  <si>
    <t xml:space="preserve">  12040 - Emergency Medical Technician                                         17.99</t>
  </si>
  <si>
    <t>12071</t>
  </si>
  <si>
    <t xml:space="preserve">  12071 - Licensed Practical Nurse I                                           18.23</t>
  </si>
  <si>
    <t>12072</t>
  </si>
  <si>
    <t xml:space="preserve">  12072 - Licensed Practical Nurse II                                          20.40</t>
  </si>
  <si>
    <t>12073</t>
  </si>
  <si>
    <t xml:space="preserve">  12073 - Licensed Practical Nurse III                                         22.74</t>
  </si>
  <si>
    <t>12100</t>
  </si>
  <si>
    <t xml:space="preserve">  12100 - Medical Assistant                                                    16.83</t>
  </si>
  <si>
    <t>12130</t>
  </si>
  <si>
    <t xml:space="preserve">  12130 - Medical Laboratory Technician                                        28.50</t>
  </si>
  <si>
    <t>12160</t>
  </si>
  <si>
    <t xml:space="preserve">  12160 - Medical Record Clerk                                                 16.30</t>
  </si>
  <si>
    <t>12190</t>
  </si>
  <si>
    <t xml:space="preserve">  12190 - Medical Record Technician                                            18.24</t>
  </si>
  <si>
    <t>12195</t>
  </si>
  <si>
    <t xml:space="preserve">  12195 - Medical Transcriptionist                                             18.23</t>
  </si>
  <si>
    <t>12210</t>
  </si>
  <si>
    <t xml:space="preserve">  12210 - Nuclear Medicine Technologist                                        44.84</t>
  </si>
  <si>
    <t>12221</t>
  </si>
  <si>
    <t xml:space="preserve">  12221 - Nursing Assistant I                                               12.09***</t>
  </si>
  <si>
    <t>12222</t>
  </si>
  <si>
    <t xml:space="preserve">  12222 - Nursing Assistant II                                              13.58***</t>
  </si>
  <si>
    <t>12223</t>
  </si>
  <si>
    <t xml:space="preserve">  12223 - Nursing Assistant III                                             14.82***</t>
  </si>
  <si>
    <t>12224</t>
  </si>
  <si>
    <t xml:space="preserve">  12224 - Nursing Assistant IV                                                 16.65</t>
  </si>
  <si>
    <t>12235</t>
  </si>
  <si>
    <t xml:space="preserve">  12235 - Optical Dispenser                                                    17.24</t>
  </si>
  <si>
    <t>12236</t>
  </si>
  <si>
    <t xml:space="preserve">  12236 - Optical Technician                                                   18.23</t>
  </si>
  <si>
    <t>12250</t>
  </si>
  <si>
    <t xml:space="preserve">  12250 - Pharmacy Technician                                                  17.55</t>
  </si>
  <si>
    <t>12280</t>
  </si>
  <si>
    <t xml:space="preserve">  12280 - Phlebotomist                                                      16.05***</t>
  </si>
  <si>
    <t>12305</t>
  </si>
  <si>
    <t xml:space="preserve">  12305 - Radiologic Technologist                                              30.81</t>
  </si>
  <si>
    <t>12311</t>
  </si>
  <si>
    <t xml:space="preserve">  12311 - Registered Nurse I                                                   24.17</t>
  </si>
  <si>
    <t>12312</t>
  </si>
  <si>
    <t xml:space="preserve">  12312 - Registered Nurse II                                                  29.57</t>
  </si>
  <si>
    <t>12313</t>
  </si>
  <si>
    <t xml:space="preserve">  12313 - Registered Nurse II, Specialist                                      29.57</t>
  </si>
  <si>
    <t>12314</t>
  </si>
  <si>
    <t xml:space="preserve">  12314 - Registered Nurse III                                                 35.77</t>
  </si>
  <si>
    <t>12315</t>
  </si>
  <si>
    <t xml:space="preserve">  12315 - Registered Nurse III, Anesthetist                                    35.77</t>
  </si>
  <si>
    <t>12316</t>
  </si>
  <si>
    <t xml:space="preserve">  12316 - Registered Nurse IV                                                  42.88</t>
  </si>
  <si>
    <t>12317</t>
  </si>
  <si>
    <t xml:space="preserve">  12317 - Scheduler (Drug and Alcohol Testing)                                 25.27</t>
  </si>
  <si>
    <t>12320</t>
  </si>
  <si>
    <t xml:space="preserve">  12320 - Substance Abuse Treatment Counselor                                  24.73</t>
  </si>
  <si>
    <t>13000</t>
  </si>
  <si>
    <t>13000 - Information And Arts Occupations</t>
  </si>
  <si>
    <t>13011</t>
  </si>
  <si>
    <t xml:space="preserve">  13011 - Exhibits Specialist I                                                18.97</t>
  </si>
  <si>
    <t>13012</t>
  </si>
  <si>
    <t xml:space="preserve">  13012 - Exhibits Specialist II                                               23.50</t>
  </si>
  <si>
    <t>13013</t>
  </si>
  <si>
    <t xml:space="preserve">  13013 - Exhibits Specialist III                                              28.73</t>
  </si>
  <si>
    <t>13041</t>
  </si>
  <si>
    <t xml:space="preserve">  13041 - Illustrator I                                                        18.97</t>
  </si>
  <si>
    <t>13042</t>
  </si>
  <si>
    <t xml:space="preserve">  13042 - Illustrator II                                                       23.50</t>
  </si>
  <si>
    <t>13043</t>
  </si>
  <si>
    <t xml:space="preserve">  13043 - Illustrator III                                                      28.73</t>
  </si>
  <si>
    <t>13047</t>
  </si>
  <si>
    <t xml:space="preserve">  13047 - Librarian                                                            26.02</t>
  </si>
  <si>
    <t>13050</t>
  </si>
  <si>
    <t xml:space="preserve">  13050 - Library Aide/Clerk                                                15.10***</t>
  </si>
  <si>
    <t>13054</t>
  </si>
  <si>
    <t xml:space="preserve">  13054 - Library Information Technology Systems                               23.50</t>
  </si>
  <si>
    <t>Administrator</t>
  </si>
  <si>
    <t xml:space="preserve">  Administrator                                          </t>
  </si>
  <si>
    <t>13058</t>
  </si>
  <si>
    <t xml:space="preserve">  13058 - Library Technician                                                   16.30</t>
  </si>
  <si>
    <t>13061</t>
  </si>
  <si>
    <t xml:space="preserve">  13061 - Media Specialist I                                                   16.95</t>
  </si>
  <si>
    <t>13062</t>
  </si>
  <si>
    <t xml:space="preserve">  13062 - Media Specialist II                                                  18.97</t>
  </si>
  <si>
    <t>13063</t>
  </si>
  <si>
    <t xml:space="preserve">  13063 - Media Specialist III                                                 21.15</t>
  </si>
  <si>
    <t>13071</t>
  </si>
  <si>
    <t xml:space="preserve">  13071 - Photographer I                                                       16.95</t>
  </si>
  <si>
    <t>13072</t>
  </si>
  <si>
    <t xml:space="preserve">  13072 - Photographer II                                                      18.97</t>
  </si>
  <si>
    <t>13073</t>
  </si>
  <si>
    <t xml:space="preserve">  13073 - Photographer III                                                     23.50</t>
  </si>
  <si>
    <t>13074</t>
  </si>
  <si>
    <t xml:space="preserve">  13074 - Photographer IV                                                      28.73</t>
  </si>
  <si>
    <t>13075</t>
  </si>
  <si>
    <t xml:space="preserve">  13075 - Photographer V                                                       34.77</t>
  </si>
  <si>
    <t>13090</t>
  </si>
  <si>
    <t xml:space="preserve">  13090 - Technical Order Library Clerk                                     15.88***</t>
  </si>
  <si>
    <t>13110</t>
  </si>
  <si>
    <t xml:space="preserve">  13110 - Video Teleconference Technician                                      18.65</t>
  </si>
  <si>
    <t>14000</t>
  </si>
  <si>
    <t>14000 - Information Technology Occupations</t>
  </si>
  <si>
    <t>14041</t>
  </si>
  <si>
    <t xml:space="preserve">  14041 - Computer Operator I                                               13.86***</t>
  </si>
  <si>
    <t>14042</t>
  </si>
  <si>
    <t xml:space="preserve">  14042 - Computer Operator II                                              15.50***</t>
  </si>
  <si>
    <t>14043</t>
  </si>
  <si>
    <t xml:space="preserve">  14043 - Computer Operator III                                                17.92</t>
  </si>
  <si>
    <t>14044</t>
  </si>
  <si>
    <t xml:space="preserve">  14044 - Computer Operator IV                                                 19.93</t>
  </si>
  <si>
    <t>14045</t>
  </si>
  <si>
    <t xml:space="preserve">  14045 - Computer Operator V                                                  22.07</t>
  </si>
  <si>
    <t>14071</t>
  </si>
  <si>
    <t xml:space="preserve">  14071 - Computer Programmer I                          (see 1)            16.10***</t>
  </si>
  <si>
    <t>14072</t>
  </si>
  <si>
    <t xml:space="preserve">  14072 - Computer Programmer II                         (see 1)               19.95</t>
  </si>
  <si>
    <t>14073</t>
  </si>
  <si>
    <t xml:space="preserve">  14073 - Computer Programmer III                        (see 1)               24.40</t>
  </si>
  <si>
    <t>14074</t>
  </si>
  <si>
    <t xml:space="preserve">  14074 - Computer Programmer IV                         (see 1)                    </t>
  </si>
  <si>
    <t>14101</t>
  </si>
  <si>
    <t xml:space="preserve">  14101 - Computer Systems Analyst I                     (see 1)               26.06</t>
  </si>
  <si>
    <t>14102</t>
  </si>
  <si>
    <t xml:space="preserve">  14102 - Computer Systems Analyst II                    (see 1)                    </t>
  </si>
  <si>
    <t>14103</t>
  </si>
  <si>
    <t xml:space="preserve">  14103 - Computer Systems Analyst III                   (see 1)                    </t>
  </si>
  <si>
    <t>14150</t>
  </si>
  <si>
    <t xml:space="preserve">  14150 - Peripheral Equipment Operator                                     13.86***</t>
  </si>
  <si>
    <t>14160</t>
  </si>
  <si>
    <t xml:space="preserve">  14160 - Personal Computer Support Technician                                 19.93</t>
  </si>
  <si>
    <t>14170</t>
  </si>
  <si>
    <t xml:space="preserve">  14170 - System Support Specialist                                            22.07</t>
  </si>
  <si>
    <t>15000</t>
  </si>
  <si>
    <t>15000 - Instructional Occupations</t>
  </si>
  <si>
    <t>15010</t>
  </si>
  <si>
    <t xml:space="preserve">  15010 - Aircrew Training Devices Instructor (Non-Rated)                      26.06</t>
  </si>
  <si>
    <t>15020</t>
  </si>
  <si>
    <t xml:space="preserve">  15020 - Aircrew Training Devices Instructor (Rated)                          31.53</t>
  </si>
  <si>
    <t>15030</t>
  </si>
  <si>
    <t xml:space="preserve">  15030 - Air Crew Training Devices Instructor (Pilot)                         37.45</t>
  </si>
  <si>
    <t>15050</t>
  </si>
  <si>
    <t xml:space="preserve">  15050 - Computer Based Training Specialist / Instructor                      26.06</t>
  </si>
  <si>
    <t>15060</t>
  </si>
  <si>
    <t xml:space="preserve">  15060 - Educational Technologist                                             27.91</t>
  </si>
  <si>
    <t>15070</t>
  </si>
  <si>
    <t xml:space="preserve">  15070 - Flight Instructor (Pilot)                                            37.45</t>
  </si>
  <si>
    <t>15080</t>
  </si>
  <si>
    <t xml:space="preserve">  15080 - Graphic Artist                                                       31.33</t>
  </si>
  <si>
    <t>15085</t>
  </si>
  <si>
    <t xml:space="preserve">  15085 - Maintenance Test Pilot, Fixed, Jet/Prop                              37.45</t>
  </si>
  <si>
    <t>15086</t>
  </si>
  <si>
    <t xml:space="preserve">  15086 - Maintenance Test Pilot, Rotary Wing                                  37.45</t>
  </si>
  <si>
    <t>15088</t>
  </si>
  <si>
    <t xml:space="preserve">  15088 - Non-Maintenance Test/Co-Pilot                                        37.45</t>
  </si>
  <si>
    <t>15090</t>
  </si>
  <si>
    <t xml:space="preserve">  15090 - Technical Instructor                                                 25.62</t>
  </si>
  <si>
    <t>15095</t>
  </si>
  <si>
    <t xml:space="preserve">  15095 - Technical Instructor/Course Developer                                31.33</t>
  </si>
  <si>
    <t>15110</t>
  </si>
  <si>
    <t xml:space="preserve">  15110 - Test Proctor                                                         21.37</t>
  </si>
  <si>
    <t>15120</t>
  </si>
  <si>
    <t xml:space="preserve">  15120 - Tutor                                                                21.37</t>
  </si>
  <si>
    <t>16000</t>
  </si>
  <si>
    <t>16000 - Laundry, Dry-Cleaning, Pressing And Related Occupations</t>
  </si>
  <si>
    <t>16010</t>
  </si>
  <si>
    <t xml:space="preserve">  16010 - Assembler                                                         13.73***</t>
  </si>
  <si>
    <t>16030</t>
  </si>
  <si>
    <t xml:space="preserve">  16030 - Counter Attendant                                                 13.73***</t>
  </si>
  <si>
    <t>16040</t>
  </si>
  <si>
    <t xml:space="preserve">  16040 - Dry Cleaner                                                       15.68***</t>
  </si>
  <si>
    <t>16070</t>
  </si>
  <si>
    <t xml:space="preserve">  16070 - Finisher, Flatwork, Machine                                       13.73***</t>
  </si>
  <si>
    <t>16090</t>
  </si>
  <si>
    <t xml:space="preserve">  16090 - Presser, Hand                                                     13.73***</t>
  </si>
  <si>
    <t>16110</t>
  </si>
  <si>
    <t xml:space="preserve">  16110 - Presser, Machine, Drycleaning                                     13.73***</t>
  </si>
  <si>
    <t>16130</t>
  </si>
  <si>
    <t xml:space="preserve">  16130 - Presser, Machine, Shirts                                          13.73***</t>
  </si>
  <si>
    <t>16160</t>
  </si>
  <si>
    <t xml:space="preserve">  16160 - Presser, Machine, Wearing Apparel, Laundry                        13.73***</t>
  </si>
  <si>
    <t>16190</t>
  </si>
  <si>
    <t xml:space="preserve">  16190 - Sewing Machine Operator                                              16.33</t>
  </si>
  <si>
    <t>16220</t>
  </si>
  <si>
    <t xml:space="preserve">  16220 - Tailor                                                               16.98</t>
  </si>
  <si>
    <t>16250</t>
  </si>
  <si>
    <t xml:space="preserve">  16250 - Washer, Machine                                                   14.38***</t>
  </si>
  <si>
    <t>19000</t>
  </si>
  <si>
    <t>19000 - Machine Tool Operation And Repair Occupations</t>
  </si>
  <si>
    <t>19010</t>
  </si>
  <si>
    <t xml:space="preserve">  19010 - Machine-Tool Operator (Tool Room)                                    25.60</t>
  </si>
  <si>
    <t>19040</t>
  </si>
  <si>
    <t xml:space="preserve">  19040 - Tool And Die Maker                                                   31.60</t>
  </si>
  <si>
    <t>21000</t>
  </si>
  <si>
    <t>21000 - Materials Handling And Packing Occupations</t>
  </si>
  <si>
    <t>21020</t>
  </si>
  <si>
    <t xml:space="preserve">  21020 - Forklift Operator                                                    17.46</t>
  </si>
  <si>
    <t>21030</t>
  </si>
  <si>
    <t xml:space="preserve">  21030 - Material Coordinator                                                 22.72</t>
  </si>
  <si>
    <t>21040</t>
  </si>
  <si>
    <t xml:space="preserve">  21040 - Material Expediter                                                   22.72</t>
  </si>
  <si>
    <t>21050</t>
  </si>
  <si>
    <t xml:space="preserve">  21050 - Material Handling Laborer                                         15.89***</t>
  </si>
  <si>
    <t>21071</t>
  </si>
  <si>
    <t xml:space="preserve">  21071 - Order Filler                                                      14.39***</t>
  </si>
  <si>
    <t>21080</t>
  </si>
  <si>
    <t xml:space="preserve">  21080 - Production Line Worker (Food Processing)                             17.46</t>
  </si>
  <si>
    <t>21110</t>
  </si>
  <si>
    <t xml:space="preserve">  21110 - Shipping Packer                                                      17.56</t>
  </si>
  <si>
    <t>21130</t>
  </si>
  <si>
    <t xml:space="preserve">  21130 - Shipping/Receiving Clerk                                             17.56</t>
  </si>
  <si>
    <t>21140</t>
  </si>
  <si>
    <t xml:space="preserve">  21140 - Store Worker I                                                    15.20***</t>
  </si>
  <si>
    <t>21150</t>
  </si>
  <si>
    <t xml:space="preserve">  21150 - Stock Clerk                                                          17.82</t>
  </si>
  <si>
    <t>21210</t>
  </si>
  <si>
    <t xml:space="preserve">  21210 - Tools And Parts Attendant                                            17.46</t>
  </si>
  <si>
    <t>21410</t>
  </si>
  <si>
    <t xml:space="preserve">  21410 - Warehouse Specialist                                                 17.46</t>
  </si>
  <si>
    <t>23000</t>
  </si>
  <si>
    <t>23000 - Mechanics And Maintenance And Repair Occupations</t>
  </si>
  <si>
    <t>23010</t>
  </si>
  <si>
    <t xml:space="preserve">  23010 - Aerospace Structural Welder                                          32.40</t>
  </si>
  <si>
    <t>23019</t>
  </si>
  <si>
    <t xml:space="preserve">  23019 - Aircraft Logs and Records Technician                                 25.15</t>
  </si>
  <si>
    <t>23021</t>
  </si>
  <si>
    <t xml:space="preserve">  23021 - Aircraft Mechanic I                                                  30.65</t>
  </si>
  <si>
    <t>23022</t>
  </si>
  <si>
    <t xml:space="preserve">  23022 - Aircraft Mechanic II                                                 32.40</t>
  </si>
  <si>
    <t>23023</t>
  </si>
  <si>
    <t xml:space="preserve">  23023 - Aircraft Mechanic III                                                34.02</t>
  </si>
  <si>
    <t>23040</t>
  </si>
  <si>
    <t xml:space="preserve">  23040 - Aircraft Mechanic Helper                                             21.57</t>
  </si>
  <si>
    <t>23050</t>
  </si>
  <si>
    <t xml:space="preserve">  23050 - Aircraft, Painter                                                    28.78</t>
  </si>
  <si>
    <t>23060</t>
  </si>
  <si>
    <t xml:space="preserve">  23060 - Aircraft Servicer                                                    25.15</t>
  </si>
  <si>
    <t>23070</t>
  </si>
  <si>
    <t xml:space="preserve">  23070 - Aircraft Survival Flight Equipment Technician                        28.78</t>
  </si>
  <si>
    <t>23080</t>
  </si>
  <si>
    <t xml:space="preserve">  23080 - Aircraft Worker                                                      26.97</t>
  </si>
  <si>
    <t>23091</t>
  </si>
  <si>
    <t xml:space="preserve">  23091 - Aircrew Life Support Equipment (ALSE) Mechanic                       26.97</t>
  </si>
  <si>
    <t>I</t>
  </si>
  <si>
    <t xml:space="preserve">  I                                                      </t>
  </si>
  <si>
    <t>23092</t>
  </si>
  <si>
    <t xml:space="preserve">  23092 - Aircrew Life Support Equipment (ALSE) Mechanic                       30.65</t>
  </si>
  <si>
    <t>II</t>
  </si>
  <si>
    <t xml:space="preserve">  II                                                     </t>
  </si>
  <si>
    <t>23110</t>
  </si>
  <si>
    <t xml:space="preserve">  23110 - Appliance Mechanic                                                   25.60</t>
  </si>
  <si>
    <t>23120</t>
  </si>
  <si>
    <t xml:space="preserve">  23120 - Bicycle Repairer                                                     20.58</t>
  </si>
  <si>
    <t>23125</t>
  </si>
  <si>
    <t xml:space="preserve">  23125 - Cable Splicer                                                        44.51</t>
  </si>
  <si>
    <t>23130</t>
  </si>
  <si>
    <t xml:space="preserve">  23130 - Carpenter, Maintenance                                               21.48</t>
  </si>
  <si>
    <t>23140</t>
  </si>
  <si>
    <t xml:space="preserve">  23140 - Carpet Layer                                                         24.00</t>
  </si>
  <si>
    <t>23160</t>
  </si>
  <si>
    <t xml:space="preserve">  23160 - Electrician, Maintenance                                             24.13</t>
  </si>
  <si>
    <t>23181</t>
  </si>
  <si>
    <t xml:space="preserve">  23181 - Electronics Technician Maintenance I                                 25.89</t>
  </si>
  <si>
    <t>23182</t>
  </si>
  <si>
    <t xml:space="preserve">  23182 - Electronics Technician Maintenance II                                27.62</t>
  </si>
  <si>
    <t>23183</t>
  </si>
  <si>
    <t xml:space="preserve">  23183 - Electronics Technician Maintenance III                               29.42</t>
  </si>
  <si>
    <t>23260</t>
  </si>
  <si>
    <t xml:space="preserve">  23260 - Fabric Worker                                                        22.37</t>
  </si>
  <si>
    <t>23290</t>
  </si>
  <si>
    <t xml:space="preserve">  23290 - Fire Alarm System Mechanic                                           27.27</t>
  </si>
  <si>
    <t>23310</t>
  </si>
  <si>
    <t xml:space="preserve">  23310 - Fire Extinguisher Repairer                                           20.71</t>
  </si>
  <si>
    <t>23311</t>
  </si>
  <si>
    <t xml:space="preserve">  23311 - Fuel Distribution System Mechanic                                    30.65</t>
  </si>
  <si>
    <t>23312</t>
  </si>
  <si>
    <t xml:space="preserve">  23312 - Fuel Distribution System Operator                                    23.28</t>
  </si>
  <si>
    <t>23370</t>
  </si>
  <si>
    <t xml:space="preserve">  23370 - General Maintenance Worker                                           17.81</t>
  </si>
  <si>
    <t>23380</t>
  </si>
  <si>
    <t xml:space="preserve">  23380 - Ground Support Equipment Mechanic                                    30.65</t>
  </si>
  <si>
    <t>23381</t>
  </si>
  <si>
    <t xml:space="preserve">  23381 - Ground Support Equipment Servicer                                    25.15</t>
  </si>
  <si>
    <t>23382</t>
  </si>
  <si>
    <t xml:space="preserve">  23382 - Ground Support Equipment Worker                                      26.97</t>
  </si>
  <si>
    <t>23391</t>
  </si>
  <si>
    <t xml:space="preserve">  23391 - Gunsmith I                                                           20.71</t>
  </si>
  <si>
    <t>23392</t>
  </si>
  <si>
    <t xml:space="preserve">  23392 - Gunsmith II                                                          24.00</t>
  </si>
  <si>
    <t>23393</t>
  </si>
  <si>
    <t xml:space="preserve">  23393 - Gunsmith III                                                         27.27</t>
  </si>
  <si>
    <t>23410</t>
  </si>
  <si>
    <t xml:space="preserve">  23410 - Heating, Ventilation And Air-Conditioning                            22.71</t>
  </si>
  <si>
    <t>Mechanic</t>
  </si>
  <si>
    <t xml:space="preserve">  Mechanic                                               </t>
  </si>
  <si>
    <t>23411</t>
  </si>
  <si>
    <t xml:space="preserve">  23411 - Heating, Ventilation And Air Contidioning                            24.00</t>
  </si>
  <si>
    <t xml:space="preserve">  Mechanic (Research Facility)                           </t>
  </si>
  <si>
    <t>23430</t>
  </si>
  <si>
    <t xml:space="preserve">  23430 - Heavy Equipment Mechanic                                             22.39</t>
  </si>
  <si>
    <t>23440</t>
  </si>
  <si>
    <t xml:space="preserve">  23440 - Heavy Equipment Operator                                             19.00</t>
  </si>
  <si>
    <t>23460</t>
  </si>
  <si>
    <t xml:space="preserve">  23460 - Instrument Mechanic                                                  27.27</t>
  </si>
  <si>
    <t>23465</t>
  </si>
  <si>
    <t xml:space="preserve">  23465 - Laboratory/Shelter Mechanic                                          25.60</t>
  </si>
  <si>
    <t>23470</t>
  </si>
  <si>
    <t xml:space="preserve">  23470 - Laborer                                                           15.89***</t>
  </si>
  <si>
    <t>23510</t>
  </si>
  <si>
    <t xml:space="preserve">  23510 - Locksmith                                                            25.60</t>
  </si>
  <si>
    <t>23530</t>
  </si>
  <si>
    <t xml:space="preserve">  23530 - Machinery Maintenance Mechanic                                       29.07</t>
  </si>
  <si>
    <t>23550</t>
  </si>
  <si>
    <t xml:space="preserve">  23550 - Machinist, Maintenance                                               19.20</t>
  </si>
  <si>
    <t>23580</t>
  </si>
  <si>
    <t xml:space="preserve">  23580 - Maintenance Trades Helper                                            19.19</t>
  </si>
  <si>
    <t>23591</t>
  </si>
  <si>
    <t xml:space="preserve">  23591 - Metrology Technician I                                               27.27</t>
  </si>
  <si>
    <t>23592</t>
  </si>
  <si>
    <t xml:space="preserve">  23592 - Metrology Technician II                                              28.82</t>
  </si>
  <si>
    <t>23593</t>
  </si>
  <si>
    <t xml:space="preserve">  23593 - Metrology Technician III                                             30.27</t>
  </si>
  <si>
    <t>23640</t>
  </si>
  <si>
    <t xml:space="preserve">  23640 - Millwright                                                           27.27</t>
  </si>
  <si>
    <t>23710</t>
  </si>
  <si>
    <t xml:space="preserve">  23710 - Office Appliance Repairer                                            25.60</t>
  </si>
  <si>
    <t>23760</t>
  </si>
  <si>
    <t xml:space="preserve">  23760 - Painter, Maintenance                                                 25.60</t>
  </si>
  <si>
    <t>23790</t>
  </si>
  <si>
    <t xml:space="preserve">  23790 - Pipefitter, Maintenance                                              25.49</t>
  </si>
  <si>
    <t>23810</t>
  </si>
  <si>
    <t xml:space="preserve">  23810 - Plumber, Maintenance                                                 23.37</t>
  </si>
  <si>
    <t>23820</t>
  </si>
  <si>
    <t xml:space="preserve">  23820 - Pneudraulic Systems Mechanic                                         27.27</t>
  </si>
  <si>
    <t>23850</t>
  </si>
  <si>
    <t xml:space="preserve">  23850 - Rigger                                                               27.27</t>
  </si>
  <si>
    <t>23870</t>
  </si>
  <si>
    <t xml:space="preserve">  23870 - Scale Mechanic                                                       24.00</t>
  </si>
  <si>
    <t>23890</t>
  </si>
  <si>
    <t xml:space="preserve">  23890 - Sheet-Metal Worker, Maintenance                                      27.27</t>
  </si>
  <si>
    <t>23910</t>
  </si>
  <si>
    <t xml:space="preserve">  23910 - Small Engine Mechanic                                                24.00</t>
  </si>
  <si>
    <t>23931</t>
  </si>
  <si>
    <t xml:space="preserve">  23931 - Telecommunications Mechanic I                                        29.58</t>
  </si>
  <si>
    <t>23932</t>
  </si>
  <si>
    <t xml:space="preserve">  23932 - Telecommunications Mechanic II                                       31.27</t>
  </si>
  <si>
    <t>23950</t>
  </si>
  <si>
    <t xml:space="preserve">  23950 - Telephone Lineman                                                    25.33</t>
  </si>
  <si>
    <t>23960</t>
  </si>
  <si>
    <t xml:space="preserve">  23960 - Welder, Combination, Maintenance                                     20.44</t>
  </si>
  <si>
    <t>23965</t>
  </si>
  <si>
    <t xml:space="preserve">  23965 - Well Driller                                                         27.27</t>
  </si>
  <si>
    <t>23970</t>
  </si>
  <si>
    <t xml:space="preserve">  23970 - Woodcraft Worker                                                     27.27</t>
  </si>
  <si>
    <t>23980</t>
  </si>
  <si>
    <t xml:space="preserve">  23980 - Woodworker                                                           20.71</t>
  </si>
  <si>
    <t>24000</t>
  </si>
  <si>
    <t>24000 - Personal Needs Occupations</t>
  </si>
  <si>
    <t>24550</t>
  </si>
  <si>
    <t xml:space="preserve">  24550 - Case Manager                                                         17.90</t>
  </si>
  <si>
    <t>24570</t>
  </si>
  <si>
    <t xml:space="preserve">  24570 - Child Care Attendant                                              13.79***</t>
  </si>
  <si>
    <t>24580</t>
  </si>
  <si>
    <t xml:space="preserve">  24580 - Child Care Center Clerk                                              17.28</t>
  </si>
  <si>
    <t>24610</t>
  </si>
  <si>
    <t xml:space="preserve">  24610 - Chore Aide                                                        13.98***</t>
  </si>
  <si>
    <t>24620</t>
  </si>
  <si>
    <t xml:space="preserve">  24620 - Family Readiness And Support Services                                17.90</t>
  </si>
  <si>
    <t>Coordinator</t>
  </si>
  <si>
    <t xml:space="preserve">  Coordinator                                            </t>
  </si>
  <si>
    <t>24630</t>
  </si>
  <si>
    <t xml:space="preserve">  24630 - Homemaker                                                            17.90</t>
  </si>
  <si>
    <t>25000</t>
  </si>
  <si>
    <t>25000 - Plant And System Operations Occupations</t>
  </si>
  <si>
    <t>25010</t>
  </si>
  <si>
    <t xml:space="preserve">  25010 - Boiler Tender                                                        26.31</t>
  </si>
  <si>
    <t>25040</t>
  </si>
  <si>
    <t xml:space="preserve">  25040 - Sewage Plant Operator                                                22.00</t>
  </si>
  <si>
    <t>25070</t>
  </si>
  <si>
    <t xml:space="preserve">  25070 - Stationary Engineer                                                  26.31</t>
  </si>
  <si>
    <t>25190</t>
  </si>
  <si>
    <t xml:space="preserve">  25190 - Ventilation Equipment Tender                                         18.65</t>
  </si>
  <si>
    <t>25210</t>
  </si>
  <si>
    <t xml:space="preserve">  25210 - Water Treatment Plant Operator                                       21.60</t>
  </si>
  <si>
    <t>27000</t>
  </si>
  <si>
    <t>27000 - Protective Service Occupations</t>
  </si>
  <si>
    <t>27004</t>
  </si>
  <si>
    <t xml:space="preserve">  27004 - Alarm Monitor                                                        19.54</t>
  </si>
  <si>
    <t>27007</t>
  </si>
  <si>
    <t xml:space="preserve">  27007 - Baggage Inspector                                                    16.49</t>
  </si>
  <si>
    <t>27008</t>
  </si>
  <si>
    <t xml:space="preserve">  27008 - Corrections Officer                                                  24.34</t>
  </si>
  <si>
    <t>27010</t>
  </si>
  <si>
    <t xml:space="preserve">  27010 - Court Security Officer                                               24.34</t>
  </si>
  <si>
    <t>27030</t>
  </si>
  <si>
    <t xml:space="preserve">  27030 - Detection Dog Handler                                                18.44</t>
  </si>
  <si>
    <t>27040</t>
  </si>
  <si>
    <t xml:space="preserve">  27040 - Detention Officer                                                    24.34</t>
  </si>
  <si>
    <t>27070</t>
  </si>
  <si>
    <t xml:space="preserve">  27070 - Firefighter                                                          24.34</t>
  </si>
  <si>
    <t>27101</t>
  </si>
  <si>
    <t xml:space="preserve">  27101 - Guard I                                                              16.49</t>
  </si>
  <si>
    <t>27102</t>
  </si>
  <si>
    <t xml:space="preserve">  27102 - Guard II                                                             18.44</t>
  </si>
  <si>
    <t>27131</t>
  </si>
  <si>
    <t xml:space="preserve">  27131 - Police Officer I                                                     22.09</t>
  </si>
  <si>
    <t>27132</t>
  </si>
  <si>
    <t xml:space="preserve">  27132 - Police Officer II                                                    24.56</t>
  </si>
  <si>
    <t>28000</t>
  </si>
  <si>
    <t>28000 - Recreation Occupations</t>
  </si>
  <si>
    <t>28041</t>
  </si>
  <si>
    <t xml:space="preserve">  28041 - Carnival Equipment Operator                                          16.76</t>
  </si>
  <si>
    <t>28042</t>
  </si>
  <si>
    <t xml:space="preserve">  28042 - Carnival Equipment Repairer                                          18.09</t>
  </si>
  <si>
    <t>28043</t>
  </si>
  <si>
    <t xml:space="preserve">  28043 - Carnival Worker                                                   14.11***</t>
  </si>
  <si>
    <t>28210</t>
  </si>
  <si>
    <t xml:space="preserve">  28210 - Gate Attendant/Gate Tender                                           17.29</t>
  </si>
  <si>
    <t>28310</t>
  </si>
  <si>
    <t xml:space="preserve">  28310 - Lifeguard                                                         15.41***</t>
  </si>
  <si>
    <t>28350</t>
  </si>
  <si>
    <t xml:space="preserve">  28350 - Park Attendant (Aide)                                                19.34</t>
  </si>
  <si>
    <t>28510</t>
  </si>
  <si>
    <t xml:space="preserve">  28510 - Recreation Aide/Health Facility Attendant                         14.12***</t>
  </si>
  <si>
    <t>28515</t>
  </si>
  <si>
    <t xml:space="preserve">  28515 - Recreation Specialist                                                23.97</t>
  </si>
  <si>
    <t>28630</t>
  </si>
  <si>
    <t xml:space="preserve">  28630 - Sports Official                                                   15.41***</t>
  </si>
  <si>
    <t>28690</t>
  </si>
  <si>
    <t xml:space="preserve">  28690 - Swimming Pool Operator                                               20.96</t>
  </si>
  <si>
    <t>29000</t>
  </si>
  <si>
    <t>29000 - Stevedoring/Longshoremen Occupational Services</t>
  </si>
  <si>
    <t>vices</t>
  </si>
  <si>
    <t>29010</t>
  </si>
  <si>
    <t xml:space="preserve">  29010 - Blocker And Bracer                                                   24.00</t>
  </si>
  <si>
    <t>29020</t>
  </si>
  <si>
    <t xml:space="preserve">  29020 - Hatch Tender                                                         24.00</t>
  </si>
  <si>
    <t>29030</t>
  </si>
  <si>
    <t xml:space="preserve">  29030 - Line Handler                                                         24.00</t>
  </si>
  <si>
    <t>29041</t>
  </si>
  <si>
    <t xml:space="preserve">  29041 - Stevedore I                                                          22.37</t>
  </si>
  <si>
    <t>29042</t>
  </si>
  <si>
    <t xml:space="preserve">  29042 - Stevedore II                                                         25.60</t>
  </si>
  <si>
    <t>30000</t>
  </si>
  <si>
    <t>30000 - Technical Occupations</t>
  </si>
  <si>
    <t>30010</t>
  </si>
  <si>
    <t xml:space="preserve">  30010 - Air Traffic Control Specialist, Center (HFO)   (see 2)               41.27</t>
  </si>
  <si>
    <t>30011</t>
  </si>
  <si>
    <t xml:space="preserve">  30011 - Air Traffic Control Specialist, Station (HFO)  (see 2)               28.46</t>
  </si>
  <si>
    <t>30012</t>
  </si>
  <si>
    <t xml:space="preserve">  30012 - Air Traffic Control Specialist, Terminal (HFO) (see 2)               31.33</t>
  </si>
  <si>
    <t>30021</t>
  </si>
  <si>
    <t xml:space="preserve">  30021 - Archeological Technician I                                        14.73***</t>
  </si>
  <si>
    <t>30022</t>
  </si>
  <si>
    <t xml:space="preserve">  30022 - Archeological Technician II                                          16.47</t>
  </si>
  <si>
    <t>30023</t>
  </si>
  <si>
    <t xml:space="preserve">  30023 - Archeological Technician III                                         20.26</t>
  </si>
  <si>
    <t>30030</t>
  </si>
  <si>
    <t xml:space="preserve">  30030 - Cartographic Technician                                              20.10</t>
  </si>
  <si>
    <t>30040</t>
  </si>
  <si>
    <t xml:space="preserve">  30040 - Civil Engineering Technician                                         20.81</t>
  </si>
  <si>
    <t>30051</t>
  </si>
  <si>
    <t xml:space="preserve">  30051 - Cryogenic Technician I                                               21.00</t>
  </si>
  <si>
    <t>30052</t>
  </si>
  <si>
    <t xml:space="preserve">  30052 - Cryogenic Technician II                                              23.19</t>
  </si>
  <si>
    <t>30061</t>
  </si>
  <si>
    <t xml:space="preserve">  30061 - Drafter/CAD Operator I                                            14.73***</t>
  </si>
  <si>
    <t>30062</t>
  </si>
  <si>
    <t xml:space="preserve">  30062 - Drafter/CAD Operator II                                              16.47</t>
  </si>
  <si>
    <t>30063</t>
  </si>
  <si>
    <t xml:space="preserve">  30063 - Drafter/CAD Operator III                                             18.37</t>
  </si>
  <si>
    <t>30064</t>
  </si>
  <si>
    <t xml:space="preserve">  30064 - Drafter/CAD Operator IV                                              21.94</t>
  </si>
  <si>
    <t>30081</t>
  </si>
  <si>
    <t xml:space="preserve">  30081 - Engineering Technician I                                          11.83***</t>
  </si>
  <si>
    <t>30082</t>
  </si>
  <si>
    <t xml:space="preserve">  30082 - Engineering Technician II                                         14.62***</t>
  </si>
  <si>
    <t>30083</t>
  </si>
  <si>
    <t xml:space="preserve">  30083 - Engineering Technician III                                           16.36</t>
  </si>
  <si>
    <t>30084</t>
  </si>
  <si>
    <t xml:space="preserve">  30084 - Engineering Technician IV                                            20.24</t>
  </si>
  <si>
    <t>30085</t>
  </si>
  <si>
    <t xml:space="preserve">  30085 - Engineering Technician V                                             24.76</t>
  </si>
  <si>
    <t>30086</t>
  </si>
  <si>
    <t xml:space="preserve">  30086 - Engineering Technician VI                                            29.95</t>
  </si>
  <si>
    <t>30090</t>
  </si>
  <si>
    <t xml:space="preserve">  30090 - Environmental Technician                                             23.53</t>
  </si>
  <si>
    <t>30095</t>
  </si>
  <si>
    <t xml:space="preserve">  30095 - Evidence Control Specialist                                          18.96</t>
  </si>
  <si>
    <t>30210</t>
  </si>
  <si>
    <t xml:space="preserve">  30210 - Laboratory Technician                                                19.70</t>
  </si>
  <si>
    <t>30221</t>
  </si>
  <si>
    <t xml:space="preserve">  30221 - Latent Fingerprint Technician I                                      21.00</t>
  </si>
  <si>
    <t>30222</t>
  </si>
  <si>
    <t xml:space="preserve">  30222 - Latent Fingerprint Technician II                                     23.19</t>
  </si>
  <si>
    <t>30240</t>
  </si>
  <si>
    <t xml:space="preserve">  30240 - Mathematical Technician                                              20.10</t>
  </si>
  <si>
    <t>30361</t>
  </si>
  <si>
    <t xml:space="preserve">  30361 - Paralegal/Legal Assistant I                                          19.49</t>
  </si>
  <si>
    <t>30362</t>
  </si>
  <si>
    <t xml:space="preserve">  30362 - Paralegal/Legal Assistant II                                         24.14</t>
  </si>
  <si>
    <t>30363</t>
  </si>
  <si>
    <t xml:space="preserve">  30363 - Paralegal/Legal Assistant III                                        29.53</t>
  </si>
  <si>
    <t>30364</t>
  </si>
  <si>
    <t xml:space="preserve">  30364 - Paralegal/Legal Assistant IV                                         35.73</t>
  </si>
  <si>
    <t>30375</t>
  </si>
  <si>
    <t xml:space="preserve">  30375 - Petroleum Supply Specialist                                          23.19</t>
  </si>
  <si>
    <t>30390</t>
  </si>
  <si>
    <t xml:space="preserve">  30390 - Photo-Optics Technician                                              20.10</t>
  </si>
  <si>
    <t>30395</t>
  </si>
  <si>
    <t xml:space="preserve">  30395 - Radiation Control Technician                                         23.19</t>
  </si>
  <si>
    <t>30461</t>
  </si>
  <si>
    <t xml:space="preserve">  30461 - Technical Writer I                                                   18.77</t>
  </si>
  <si>
    <t>30462</t>
  </si>
  <si>
    <t xml:space="preserve">  30462 - Technical Writer II                                                  22.95</t>
  </si>
  <si>
    <t>30463</t>
  </si>
  <si>
    <t xml:space="preserve">  30463 - Technical Writer III                                                 27.76</t>
  </si>
  <si>
    <t>30491</t>
  </si>
  <si>
    <t xml:space="preserve">  30491 - Unexploded Ordnance (UXO) Technician I                               26.22</t>
  </si>
  <si>
    <t>30492</t>
  </si>
  <si>
    <t xml:space="preserve">  30492 - Unexploded Ordnance (UXO) Technician II                              31.73</t>
  </si>
  <si>
    <t>30493</t>
  </si>
  <si>
    <t xml:space="preserve">  30493 - Unexploded Ordnance (UXO) Technician III                             38.03</t>
  </si>
  <si>
    <t>30494</t>
  </si>
  <si>
    <t xml:space="preserve">  30494 - Unexploded (UXO) Safety Escort                                       26.22</t>
  </si>
  <si>
    <t>30495</t>
  </si>
  <si>
    <t xml:space="preserve">  30495 - Unexploded (UXO) Sweep Personnel                                     26.22</t>
  </si>
  <si>
    <t>30501</t>
  </si>
  <si>
    <t xml:space="preserve">  30501 - Weather Forecaster I                                                 21.00</t>
  </si>
  <si>
    <t>30502</t>
  </si>
  <si>
    <t xml:space="preserve">  30502 - Weather Forecaster II                                                25.54</t>
  </si>
  <si>
    <t>30620</t>
  </si>
  <si>
    <t xml:space="preserve">  30620 - Weather Observer, Combined Upper Air Or        (see 2)               18.37</t>
  </si>
  <si>
    <t>Surface</t>
  </si>
  <si>
    <t xml:space="preserve">  Surface Programs                                       </t>
  </si>
  <si>
    <t>30621</t>
  </si>
  <si>
    <t xml:space="preserve">  30621 - Weather Observer, Senior                       (see 2)               19.90</t>
  </si>
  <si>
    <t>31000</t>
  </si>
  <si>
    <t>31000 - Transportation/Mobile Equipment Operation Occupations</t>
  </si>
  <si>
    <t>31010</t>
  </si>
  <si>
    <t xml:space="preserve">  31010 - Airplane Pilot                                                       31.73</t>
  </si>
  <si>
    <t>31020</t>
  </si>
  <si>
    <t xml:space="preserve">  31020 - Bus Aide                                                          15.31***</t>
  </si>
  <si>
    <t>31030</t>
  </si>
  <si>
    <t xml:space="preserve">  31030 - Bus Driver                                                           20.24</t>
  </si>
  <si>
    <t>31043</t>
  </si>
  <si>
    <t xml:space="preserve">  31043 - Driver Courier                                                       17.36</t>
  </si>
  <si>
    <t>31260</t>
  </si>
  <si>
    <t xml:space="preserve">  31260 - Parking and Lot Attendant                                         14.62***</t>
  </si>
  <si>
    <t>31290</t>
  </si>
  <si>
    <t xml:space="preserve">  31290 - Shuttle Bus Driver                                                   17.11</t>
  </si>
  <si>
    <t>31310</t>
  </si>
  <si>
    <t xml:space="preserve">  31310 - Taxi Driver                                                          16.48</t>
  </si>
  <si>
    <t>31361</t>
  </si>
  <si>
    <t xml:space="preserve">  31361 - Truckdriver, Light                                                   18.82</t>
  </si>
  <si>
    <t>31362</t>
  </si>
  <si>
    <t xml:space="preserve">  31362 - Truckdriver, Medium                                                  20.32</t>
  </si>
  <si>
    <t>31363</t>
  </si>
  <si>
    <t xml:space="preserve">  31363 - Truckdriver, Heavy                                                   23.17</t>
  </si>
  <si>
    <t>31364</t>
  </si>
  <si>
    <t xml:space="preserve">  31364 - Truckdriver, Tractor-Trailer                                         23.17</t>
  </si>
  <si>
    <t>99000</t>
  </si>
  <si>
    <t>99000 - Miscellaneous Occupations</t>
  </si>
  <si>
    <t>99020</t>
  </si>
  <si>
    <t xml:space="preserve">  99020 - Cabin Safety Specialist                                           15.47***</t>
  </si>
  <si>
    <t>99030</t>
  </si>
  <si>
    <t xml:space="preserve">  99030 - Cashier                                                           13.84***</t>
  </si>
  <si>
    <t>99050</t>
  </si>
  <si>
    <t xml:space="preserve">  99050 - Desk Clerk                                                        13.66***</t>
  </si>
  <si>
    <t>99095</t>
  </si>
  <si>
    <t xml:space="preserve">  99095 - Embalmer                                                             25.35</t>
  </si>
  <si>
    <t>99130</t>
  </si>
  <si>
    <t xml:space="preserve">  99130 - Flight Follower                                                      26.22</t>
  </si>
  <si>
    <t>99251</t>
  </si>
  <si>
    <t xml:space="preserve">  99251 - Laboratory Animal Caretaker I                                        18.95</t>
  </si>
  <si>
    <t>99252</t>
  </si>
  <si>
    <t xml:space="preserve">  99252 - Laboratory Animal Caretaker II                                       20.45</t>
  </si>
  <si>
    <t>99260</t>
  </si>
  <si>
    <t xml:space="preserve">  99260 - Marketing Analyst                                                    26.26</t>
  </si>
  <si>
    <t>99310</t>
  </si>
  <si>
    <t xml:space="preserve">  99310 - Mortician                                                            25.35</t>
  </si>
  <si>
    <t>99410</t>
  </si>
  <si>
    <t xml:space="preserve">  99410 - Pest Controller                                                      22.09</t>
  </si>
  <si>
    <t>99510</t>
  </si>
  <si>
    <t xml:space="preserve">  99510 - Photofinishing Worker                                             13.78***</t>
  </si>
  <si>
    <t>99710</t>
  </si>
  <si>
    <t xml:space="preserve">  99710 - Recycling Laborer                                                    18.61</t>
  </si>
  <si>
    <t>99711</t>
  </si>
  <si>
    <t xml:space="preserve">  99711 - Recycling Specialist                                                 21.57</t>
  </si>
  <si>
    <t>99730</t>
  </si>
  <si>
    <t xml:space="preserve">  99730 - Refuse Collector                                                     17.38</t>
  </si>
  <si>
    <t>99810</t>
  </si>
  <si>
    <t xml:space="preserve">  99810 - Sales Clerk                                                       14.11***</t>
  </si>
  <si>
    <t>99820</t>
  </si>
  <si>
    <t xml:space="preserve">  99820 - School Crossing Guard                                             15.96***</t>
  </si>
  <si>
    <t>99830</t>
  </si>
  <si>
    <t xml:space="preserve">  99830 - Survey Party Chief                                                   18.30</t>
  </si>
  <si>
    <t>99831</t>
  </si>
  <si>
    <t xml:space="preserve">  99831 - Surveying Aide                                                    13.92***</t>
  </si>
  <si>
    <t>99832</t>
  </si>
  <si>
    <t xml:space="preserve">  99832 - Surveying Technician                                                 17.31</t>
  </si>
  <si>
    <t>99840</t>
  </si>
  <si>
    <t xml:space="preserve">  99840 - Vending Machine Attendant                                            18.95</t>
  </si>
  <si>
    <t>99841</t>
  </si>
  <si>
    <t xml:space="preserve">  99841 - Vending Machine Repairer                                             23.70</t>
  </si>
  <si>
    <t>99842</t>
  </si>
  <si>
    <t xml:space="preserve">  99842 - Vending Machine Repairer Helper                                      18.95</t>
  </si>
  <si>
    <t xml:space="preserve">***Workers in this classification may be entitled to a higher minimum wage under </t>
  </si>
  <si>
    <t xml:space="preserve">Executive Order 14026 ($16.20 per hour) or 13658 ($12.15 per hour). Please see the </t>
  </si>
  <si>
    <t xml:space="preserve">Note at the top of the wage determination for more information. Please also note </t>
  </si>
  <si>
    <t xml:space="preserve">that the minimum wage requirements of Executive Order 14026 and 13658 are not </t>
  </si>
  <si>
    <t xml:space="preserve">currently being enforced as to contracts or contract-like instruments entered into </t>
  </si>
  <si>
    <t xml:space="preserve">with the federal government in connection with seasonal recreational services or </t>
  </si>
  <si>
    <t>seasonal recreational equipment rental for the general public on federal lands.</t>
  </si>
  <si>
    <t xml:space="preserve">Note: Executive Order (EO) 13706, Establishing Paid Sick Leave for Federal </t>
  </si>
  <si>
    <t xml:space="preserve">Contractors, applies to all contracts subject to the Service Contract Act for which </t>
  </si>
  <si>
    <t xml:space="preserve">the contract is awarded (and any solicitation was issued) on or after January 1, </t>
  </si>
  <si>
    <t xml:space="preserve">2017.  If this contract is covered by the EO, the contractor must provide employees </t>
  </si>
  <si>
    <t xml:space="preserve">with 1 hour of paid sick leave for every 30 hours they work, up to 56 hours of paid </t>
  </si>
  <si>
    <t xml:space="preserve">sick leave each year. Employees must be permitted to use paid sick leave for their </t>
  </si>
  <si>
    <t xml:space="preserve">own illness, injury or other health-related needs, including preventive care; to </t>
  </si>
  <si>
    <t xml:space="preserve">assist a family member (or person who is like family to the employee) who is ill, </t>
  </si>
  <si>
    <t xml:space="preserve">injured, or has other health-related needs, including preventive care; or for </t>
  </si>
  <si>
    <t xml:space="preserve">reasons resulting from, or to assist a family member (or person who is like family </t>
  </si>
  <si>
    <t xml:space="preserve">to the employee) who is the victim of, domestic violence, sexual assault, or </t>
  </si>
  <si>
    <t xml:space="preserve">stalking.  Additional information on contractor requirements and worker protections </t>
  </si>
  <si>
    <t>under the EO is available at www.dol.gov/whd/govcontracts.</t>
  </si>
  <si>
    <t xml:space="preserve">ALL OCCUPATIONS LISTED ABOVE RECEIVE THE FOLLOWING BENEFITS: </t>
  </si>
  <si>
    <t xml:space="preserve">HEALTH &amp; WELFARE: $4.80 per hour, up to 40 hours per week, or $192.00 per week or </t>
  </si>
  <si>
    <t>$832.00 per month</t>
  </si>
  <si>
    <t xml:space="preserve">HEALTH &amp; WELFARE EO 13706: $4.41 per hour, up to 40 hours per week, or $176.40 per </t>
  </si>
  <si>
    <t>week, or $764.40 per month*</t>
  </si>
  <si>
    <t>*This rate is to be used only when compensating employees for performance on an SCA-</t>
  </si>
  <si>
    <t xml:space="preserve">covered contract also covered by EO 13706, Establishing Paid Sick Leave for Federal </t>
  </si>
  <si>
    <t xml:space="preserve">Contractors.  A contractor may not receive credit toward its SCA obligations for any </t>
  </si>
  <si>
    <t>paid sick leave provided pursuant to EO 13706.</t>
  </si>
  <si>
    <t xml:space="preserve">VACATION: 2 weeks paid vacation after 1 year of service with a contractor or </t>
  </si>
  <si>
    <t xml:space="preserve">successor, 3 weeks after 5 years, and 4 weeks after 15 years.  Length of service </t>
  </si>
  <si>
    <t xml:space="preserve">includes the whole span of continuous service with the present contractor or </t>
  </si>
  <si>
    <t xml:space="preserve">successor, wherever employed, and with the predecessor contractors in the </t>
  </si>
  <si>
    <t>performance of similar work at the same Federal facility.  (Reg. 29 CFR 4.173)</t>
  </si>
  <si>
    <t xml:space="preserve">HOLIDAYS: A minimum of eleven paid holidays per year:  New Year's Day, Martin </t>
  </si>
  <si>
    <t xml:space="preserve">Luther King Jr.'s Birthday, Washington's Birthday, Memorial Day, Juneteenth </t>
  </si>
  <si>
    <t xml:space="preserve">National Independence Day, Independence Day, Labor Day, Columbus Day, Veterans' </t>
  </si>
  <si>
    <t xml:space="preserve">Day, Thanksgiving Day, and Christmas Day. (A contractor may substitute for any of </t>
  </si>
  <si>
    <t xml:space="preserve">the named holidays another day off with pay in accordance with a plan communicated </t>
  </si>
  <si>
    <t>to the employees involved.)  (See 29 CFR 4.174)</t>
  </si>
  <si>
    <t>THE OCCUPATIONS WHICH HAVE NUMBERED FOOTNOTES IN PARENTHESES RECEIVE THE FOLLOWING:</t>
  </si>
  <si>
    <t xml:space="preserve">1)  COMPUTER EMPLOYEES:  This wage determination does not apply to any individual </t>
  </si>
  <si>
    <t xml:space="preserve">employed in a bona fide executive, administrative, or professional capacity, as </t>
  </si>
  <si>
    <t xml:space="preserve">defined in 29 C.F.R. Part 541.  (See 41 C.F.R. 6701(3)).  Because most Computer </t>
  </si>
  <si>
    <t xml:space="preserve">Systems Analysts and Computer Programmers who are paid at least $27.63 per hour (or </t>
  </si>
  <si>
    <t xml:space="preserve">at least $684 per week if paid on a salary or fee basis) likely qualify as exempt </t>
  </si>
  <si>
    <t xml:space="preserve">computer professionals under 29 U.S.C. 213(a)(1) and 29 U.S.C. 213(a)(17), this wage </t>
  </si>
  <si>
    <t xml:space="preserve">determination may not include wage rates for all occupations within those job </t>
  </si>
  <si>
    <t xml:space="preserve">families.  In such instances, a conformance will be necessary if there are nonexempt </t>
  </si>
  <si>
    <t>employees in these job families working on the contract.</t>
  </si>
  <si>
    <t xml:space="preserve">Job titles vary widely and change quickly in the computer industry, and are not </t>
  </si>
  <si>
    <t xml:space="preserve">determinative of whether an employee is an exempt computer professional.  To be </t>
  </si>
  <si>
    <t xml:space="preserve">exempt, computer employees who satisfy the compensation requirements must also have </t>
  </si>
  <si>
    <t>a primary duty that consists of:</t>
  </si>
  <si>
    <t xml:space="preserve">    (1) The application of systems analysis techniques and procedures, including </t>
  </si>
  <si>
    <t xml:space="preserve">consulting with users, to determine hardware, software or system functional </t>
  </si>
  <si>
    <t>specifications;</t>
  </si>
  <si>
    <t xml:space="preserve">    (2) The design, development, documentation, analysis, creation, testing or </t>
  </si>
  <si>
    <t xml:space="preserve">modification of computer systems or programs, including prototypes, based on and </t>
  </si>
  <si>
    <t>related to user or system design specifications;</t>
  </si>
  <si>
    <t xml:space="preserve">    (3) The design, documentation, testing, creation or modification of computer </t>
  </si>
  <si>
    <t>programs related to machine operating systems; or</t>
  </si>
  <si>
    <t xml:space="preserve">    (4) A combination of the aforementioned duties, the performance of which </t>
  </si>
  <si>
    <t>requires the same level of skills.  (29 C.F.R. 541.400).</t>
  </si>
  <si>
    <t xml:space="preserve">Any computer employee who meets the applicable compensation requirements and the </t>
  </si>
  <si>
    <t xml:space="preserve">above duties test qualifies as an exempt computer professional under both section </t>
  </si>
  <si>
    <t xml:space="preserve">13(a)(1) and section 13(a)(17) of the Fair Labor Standards Act. (Field Assistance </t>
  </si>
  <si>
    <t xml:space="preserve">Bulletin No. 2006-3 (Dec. 14, 2006)).  Accordingly, this wage determination will not </t>
  </si>
  <si>
    <t xml:space="preserve">apply to any exempt computer employee regardless of which of these two exemptions is </t>
  </si>
  <si>
    <t>utilized.</t>
  </si>
  <si>
    <t xml:space="preserve">2)  AIR TRAFFIC CONTROLLERS AND WEATHER OBSERVERS - NIGHT PAY &amp; SUNDAY PAY:  If you </t>
  </si>
  <si>
    <t xml:space="preserve">work at night as part of a regular tour of duty, you will earn a night differential </t>
  </si>
  <si>
    <t xml:space="preserve">and receive an additional 10% of basic pay for any hours worked between 6pm and 6am. </t>
  </si>
  <si>
    <t xml:space="preserve"> If you are a full-time employed (40 hours a week) and Sunday is part of your </t>
  </si>
  <si>
    <t xml:space="preserve">regularly scheduled workweek, you are paid at your rate of basic pay plus a Sunday </t>
  </si>
  <si>
    <t xml:space="preserve">premium of 25% of your basic rate for each hour of Sunday work which is not overtime </t>
  </si>
  <si>
    <t xml:space="preserve">(i.e. occasional work on Sunday outside the normal tour of duty is considered </t>
  </si>
  <si>
    <t>overtime work).</t>
  </si>
  <si>
    <t>** HAZARDOUS PAY DIFFERENTIAL **</t>
  </si>
  <si>
    <t xml:space="preserve">An 8 percent differential is applicable to employees employed in a position that </t>
  </si>
  <si>
    <t xml:space="preserve">represents a high degree of hazard when working with or in close proximity to </t>
  </si>
  <si>
    <t xml:space="preserve">ordnance, explosives, and incendiary materials.  This includes work such as </t>
  </si>
  <si>
    <t xml:space="preserve">screening, blending, dying, mixing, and pressing of sensitive ordnance, explosives, </t>
  </si>
  <si>
    <t xml:space="preserve">and pyrotechnic compositions such as lead azide, black powder and photoflash powder. </t>
  </si>
  <si>
    <t xml:space="preserve"> All dry-house activities involving propellants or explosives.  Demilitarization, </t>
  </si>
  <si>
    <t xml:space="preserve">modification, renovation, demolition, and maintenance operations on sensitive </t>
  </si>
  <si>
    <t xml:space="preserve">ordnance, explosives and incendiary materials.  All operations involving re-grading </t>
  </si>
  <si>
    <t>and cleaning of artillery ranges.</t>
  </si>
  <si>
    <t xml:space="preserve">A 4 percent differential is applicable to employees employed in a position that </t>
  </si>
  <si>
    <t xml:space="preserve">represents a low degree of hazard when working with, or in close proximity to </t>
  </si>
  <si>
    <t xml:space="preserve">ordnance, (or employees possibly adjacent to) explosives and incendiary materials </t>
  </si>
  <si>
    <t xml:space="preserve">which involves potential injury such as laceration of hands, face, or arms of the </t>
  </si>
  <si>
    <t xml:space="preserve">employee engaged in the operation, irritation of the skin, minor burns and the like; </t>
  </si>
  <si>
    <t xml:space="preserve">minimal damage to immediate or adjacent work area or equipment being used.  All </t>
  </si>
  <si>
    <t xml:space="preserve">operations involving, unloading, storage, and hauling of ordnance, explosive, and </t>
  </si>
  <si>
    <t xml:space="preserve">incendiary ordnance material other than small arms ammunition.  These differentials </t>
  </si>
  <si>
    <t xml:space="preserve">are only applicable to work that has been specifically designated by the agency for </t>
  </si>
  <si>
    <t>ordnance, explosives, and incendiary material differential pay.</t>
  </si>
  <si>
    <t>** UNIFORM ALLOWANCE **</t>
  </si>
  <si>
    <t xml:space="preserve">If employees are required to wear uniforms in the performance of this contract </t>
  </si>
  <si>
    <t xml:space="preserve">(either by the terms of the Government contract, by the employer, by the state or </t>
  </si>
  <si>
    <t xml:space="preserve">local law, etc.), the cost of furnishing such uniforms and maintaining (by </t>
  </si>
  <si>
    <t xml:space="preserve">laundering or dry cleaning) such uniforms is an expense that may not be borne by an </t>
  </si>
  <si>
    <t xml:space="preserve">employee where such cost reduces the hourly rate below that required by the wage </t>
  </si>
  <si>
    <t xml:space="preserve">determination. The Department of Labor will accept payment in accordance with the </t>
  </si>
  <si>
    <t>following standards as compliance:</t>
  </si>
  <si>
    <t xml:space="preserve">The contractor or subcontractor is required to furnish all employees with an </t>
  </si>
  <si>
    <t xml:space="preserve">adequate number of uniforms without cost or to reimburse employees for the actual </t>
  </si>
  <si>
    <t xml:space="preserve">cost of the uniforms.  In addition, where uniform cleaning and maintenance is made </t>
  </si>
  <si>
    <t xml:space="preserve">the responsibility of the employee, all contractors and subcontractors subject to </t>
  </si>
  <si>
    <t xml:space="preserve">this wage determination shall (in the absence of a bona fide collective bargaining </t>
  </si>
  <si>
    <t xml:space="preserve">agreement providing for a different amount, or the furnishing of contrary </t>
  </si>
  <si>
    <t xml:space="preserve">affirmative proof as to the actual cost), reimburse all employees for such cleaning </t>
  </si>
  <si>
    <t xml:space="preserve">and maintenance at a rate of $3.35 per week (or $.67 cents per day).  However, in </t>
  </si>
  <si>
    <t xml:space="preserve">those instances where the uniforms furnished are made of ""wash and wear"" </t>
  </si>
  <si>
    <t xml:space="preserve">materials, may be routinely washed and dried with other personal garments, and do </t>
  </si>
  <si>
    <t xml:space="preserve">not require any special treatment such as dry cleaning, daily washing, or commercial </t>
  </si>
  <si>
    <t xml:space="preserve">laundering in order to meet the cleanliness or appearance standards set by the terms </t>
  </si>
  <si>
    <t xml:space="preserve">of the Government contract, by the contractor, by law, or by the nature of the work, </t>
  </si>
  <si>
    <t>there is no requirement that employees be reimbursed for uniform maintenance costs.</t>
  </si>
  <si>
    <t>** SERVICE CONTRACT ACT DIRECTORY OF OCCUPATIONS **</t>
  </si>
  <si>
    <t xml:space="preserve">The duties of employees under job titles listed are those described in the </t>
  </si>
  <si>
    <t xml:space="preserve">""Service Contract Act Directory of Occupations"", Fifth Edition (Revision 1), </t>
  </si>
  <si>
    <t>dated September 2015, unless otherwise indicated.</t>
  </si>
  <si>
    <t xml:space="preserve">** REQUEST FOR AUTHORIZATION OF ADDITIONAL CLASSIFICATION AND WAGE RATE, Standard </t>
  </si>
  <si>
    <t>Form 1444 (SF-1444) **</t>
  </si>
  <si>
    <t>Conformance Process:</t>
  </si>
  <si>
    <t xml:space="preserve">The contracting officer shall require that any class of service employee which is </t>
  </si>
  <si>
    <t xml:space="preserve">not listed herein and which is to be employed under the contract (i.e., the work to </t>
  </si>
  <si>
    <t xml:space="preserve">be performed is not performed by any classification listed in the wage </t>
  </si>
  <si>
    <t xml:space="preserve">determination), be classified by the contractor so as to provide a reasonable </t>
  </si>
  <si>
    <t xml:space="preserve">relationship (i.e., appropriate level of skill comparison) between such unlisted </t>
  </si>
  <si>
    <t xml:space="preserve">classifications and the classifications listed in the wage determination (See 29 CFR </t>
  </si>
  <si>
    <t xml:space="preserve">4.6(b)(2)(i)).  Such conforming procedures shall be initiated by the contractor </t>
  </si>
  <si>
    <t xml:space="preserve">prior to the performance of contract work by such unlisted class(es) of employees </t>
  </si>
  <si>
    <t xml:space="preserve">(See 29 CFR 4.6(b)(2)(ii)).  The Wage and Hour Division shall make a final </t>
  </si>
  <si>
    <t xml:space="preserve">determination of conformed classification, wage rate, and/or fringe benefits which </t>
  </si>
  <si>
    <t xml:space="preserve">shall be paid to all employees performing in the classification from the first day </t>
  </si>
  <si>
    <t xml:space="preserve">of work on which contract work is performed by them in the classification.  Failure </t>
  </si>
  <si>
    <t xml:space="preserve">to pay such unlisted employees the compensation agreed upon by the interested </t>
  </si>
  <si>
    <t xml:space="preserve">parties and/or fully determined by the Wage and Hour Division retroactive to the </t>
  </si>
  <si>
    <t xml:space="preserve">date such class of employees commenced contract work shall be a violation of the Act </t>
  </si>
  <si>
    <t xml:space="preserve">and this contract.  (See 29 CFR 4.6(b)(2)(v)). When multiple wage determinations are </t>
  </si>
  <si>
    <t xml:space="preserve">included in a contract, a separate SF-1444 should be prepared for each wage </t>
  </si>
  <si>
    <t>determination to which a class(es) is to be conformed.</t>
  </si>
  <si>
    <t>The process for preparing a conformance request is as follows:</t>
  </si>
  <si>
    <t xml:space="preserve">1) When preparing the bid, the contractor identifies the need for a conformed </t>
  </si>
  <si>
    <t>occupation(s) and computes a proposed rate(s).</t>
  </si>
  <si>
    <t xml:space="preserve">2) After contract award, the contractor prepares a written report listing in order </t>
  </si>
  <si>
    <t xml:space="preserve">the proposed classification title(s), a Federal grade equivalency (FGE) for each </t>
  </si>
  <si>
    <t xml:space="preserve">proposed classification(s), job description(s), and rationale for proposed wage </t>
  </si>
  <si>
    <t xml:space="preserve">rate(s), including information regarding the agreement or disagreement of the </t>
  </si>
  <si>
    <t xml:space="preserve">authorized representative of the employees involved, or where there is no authorized </t>
  </si>
  <si>
    <t xml:space="preserve">representative, the employees themselves. This report should be submitted to the </t>
  </si>
  <si>
    <t xml:space="preserve">contracting officer no later than 30 days after such unlisted class(es) of employees </t>
  </si>
  <si>
    <t>performs any contract work.</t>
  </si>
  <si>
    <t xml:space="preserve">3) The contracting officer reviews the proposed action and promptly submits a report </t>
  </si>
  <si>
    <t xml:space="preserve">of the action, together with the agency's recommendations and pertinent </t>
  </si>
  <si>
    <t xml:space="preserve">information including the position of the contractor and the employees, to the U.S. </t>
  </si>
  <si>
    <t>Department of Labor, Wage and Hour Division, for review (See 29 CFR 4.6(b)(2)(ii)).</t>
  </si>
  <si>
    <t xml:space="preserve">4) Within 30 days of receipt, the Wage and Hour Division approves, modifies, or </t>
  </si>
  <si>
    <t xml:space="preserve">disapproves the action via transmittal to the agency contracting officer, or </t>
  </si>
  <si>
    <t xml:space="preserve">notifies the contracting officer that additional time will be required to process </t>
  </si>
  <si>
    <t>the request.</t>
  </si>
  <si>
    <t xml:space="preserve">5) The contracting officer transmits the Wage and Hour Division's decision to the </t>
  </si>
  <si>
    <t>contractor.</t>
  </si>
  <si>
    <t xml:space="preserve">6) Each affected employee shall be furnished by the contractor with a written copy </t>
  </si>
  <si>
    <t xml:space="preserve">of such determination or it shall be posted as a part of the wage determination (See </t>
  </si>
  <si>
    <t>29 CFR 4.6(b)(2)(iii)).</t>
  </si>
  <si>
    <t>Information required by the Regulations must be submitted on SF-1444 or bond paper.</t>
  </si>
  <si>
    <t xml:space="preserve">When preparing a conformance request, the ""Service Contract Act Directory of </t>
  </si>
  <si>
    <t xml:space="preserve">Occupations"" should be used to compare job definitions to ensure that duties </t>
  </si>
  <si>
    <t xml:space="preserve">requested are not performed by a classification already listed in the wage </t>
  </si>
  <si>
    <t xml:space="preserve">determination. Remember, it is not the job title, but the required tasks that </t>
  </si>
  <si>
    <t xml:space="preserve">determine whether a class is included in an established wage determination. </t>
  </si>
  <si>
    <t xml:space="preserve">Conformances may not be used to artificially split, combine, or subdivide </t>
  </si>
  <si>
    <t>classifications listed in the wage determination (See 29 CFR 4.152(c)(1))."</t>
  </si>
  <si>
    <t xml:space="preserve">        </t>
  </si>
  <si>
    <t>History</t>
  </si>
  <si>
    <r>
      <t>Dec 27, 2022</t>
    </r>
    <r>
      <rPr>
        <sz val="11"/>
        <color theme="1"/>
        <rFont val="Calibri"/>
        <family val="2"/>
        <scheme val="minor"/>
      </rPr>
      <t>2015-5433 - Revision 23</t>
    </r>
  </si>
  <si>
    <t>Jul 19, 20222015-5433 - Revision 22</t>
  </si>
  <si>
    <t>Mar 15, 20222015-5433 - Revision 21</t>
  </si>
  <si>
    <t>Dec 27, 20212015-5433 - Revision 20</t>
  </si>
  <si>
    <t>Oct 20, 20212015-5433 - Revision 19</t>
  </si>
  <si>
    <t>Jul 21, 20212015-5433 - Revision 18</t>
  </si>
  <si>
    <t>Jun 04, 20212015-5433 - Revision 17</t>
  </si>
  <si>
    <t>Dec 21, 20202015-5433 - Revision 16</t>
  </si>
  <si>
    <t>Jun 06, 20202015-5433 - Revision 15</t>
  </si>
  <si>
    <t>Dec 23, 20192015-5433 - Revision 14</t>
  </si>
  <si>
    <t>Jul 16, 20192015-5433 - Revision 13</t>
  </si>
  <si>
    <t>Jun 12, 20192015-5433 - Revision 12</t>
  </si>
  <si>
    <t>Dec 26, 20182015-5433 - Revision 11</t>
  </si>
  <si>
    <t>Jul 03, 20182015-5433 - Revision 10</t>
  </si>
  <si>
    <t>Jun 26, 20182015-5433 - Revision 9</t>
  </si>
  <si>
    <t>Jan 10, 20182015-5433 - Revision 8</t>
  </si>
  <si>
    <t>Dec 26, 20172015-5433 - Revision 7</t>
  </si>
  <si>
    <t>Jul 25, 20172015-5433 - Revision 6</t>
  </si>
  <si>
    <t>Jun 15, 20172015-5433 - Revision 5</t>
  </si>
  <si>
    <t>Mar 17, 20172015-5433 - Revision 4</t>
  </si>
  <si>
    <t>Dec 30, 20162015-5433 - Revision 3</t>
  </si>
  <si>
    <t>Dec 29, 20152015-5433 - Revision 2</t>
  </si>
  <si>
    <t>Dec 03, 20152015-5433 - Revision 1</t>
  </si>
  <si>
    <t>Replace this column with names of the geographic location (metropolitan area) from RFP</t>
  </si>
  <si>
    <t>WD uses counties; you'll need to convert the RFP locations into counties to pull WD rates on the next tab</t>
  </si>
  <si>
    <t>Salary survey data usually go by metropolitan area</t>
  </si>
  <si>
    <t>Geo Location</t>
  </si>
  <si>
    <t>Geo Adj</t>
  </si>
  <si>
    <t>US National Average</t>
  </si>
  <si>
    <t>Geo Location 2</t>
  </si>
  <si>
    <t>Geo Location 3</t>
  </si>
  <si>
    <t>Geo Location 4</t>
  </si>
  <si>
    <t>Geo Location 5</t>
  </si>
  <si>
    <t>Geo Location 6</t>
  </si>
  <si>
    <t>Geo Location 7</t>
  </si>
  <si>
    <t>Geo Location 8</t>
  </si>
  <si>
    <t>Geo Location 9</t>
  </si>
  <si>
    <t>Geo Location 10</t>
  </si>
  <si>
    <t>Functions and Duties</t>
  </si>
  <si>
    <t>Degree</t>
  </si>
  <si>
    <t>Years of Experience</t>
  </si>
  <si>
    <t>Flight Instructor Pilot</t>
  </si>
  <si>
    <t>Aircraft Maintenance Technician</t>
  </si>
  <si>
    <t>Start working this workbook from the tabs all the way to the right</t>
  </si>
  <si>
    <t>Input cell are highlighted yellow</t>
  </si>
  <si>
    <t>Markup</t>
  </si>
  <si>
    <t>Final</t>
  </si>
  <si>
    <t>for materials, fuel, etc.</t>
  </si>
  <si>
    <t>Air Wings</t>
  </si>
  <si>
    <t>Put your inputs directly in these cells</t>
  </si>
  <si>
    <t>Do NOT touch the other cells, such as altering titles and/or formulas</t>
  </si>
  <si>
    <t>Doing so will risk the workbook not working properly</t>
  </si>
  <si>
    <t xml:space="preserve">More detailed instructions are in red italics </t>
  </si>
  <si>
    <t>On top of the yellow cells</t>
  </si>
  <si>
    <t>Then work your way to the left</t>
  </si>
  <si>
    <t>The tabs to the right are your input tabs</t>
  </si>
  <si>
    <t>The tabs to the left are your output tabs</t>
  </si>
  <si>
    <t>* This is a very simple PTW workbook, it may not factor in all the scenarios you might consider in real life, but it should take you through the steps and thought process of working through a deal, considering the likely scenarios and strategies a company will use</t>
  </si>
  <si>
    <t>Good luck and enjoy working through this exercise!</t>
  </si>
  <si>
    <t>Make your selection here; choose from "Conservative", "Competitive", "Aggressive", or "Most Aggressive"</t>
  </si>
  <si>
    <t>No inputs needed on this tab; this tab calculates your inputs on other tabs</t>
  </si>
  <si>
    <t>For the simplicity of this exercise, assuming all competitors have the same direct labor rates on Exempt position(s)</t>
  </si>
  <si>
    <t>No inputs needed on this tab; this tab summarizes the BOE tab</t>
  </si>
  <si>
    <t>Replace these with PWS area description</t>
  </si>
  <si>
    <t>Input hours for each competitor type</t>
  </si>
  <si>
    <t>Select SCA data here, make sure to do this for each Geo Location</t>
  </si>
  <si>
    <t>Select labor categories from "LCAT Descriptions" tab</t>
  </si>
  <si>
    <t>Input Fringe, OH, G&amp;A, and Fee for each company</t>
  </si>
  <si>
    <t>Labor Wrap w/Fee</t>
  </si>
  <si>
    <t>Direct Labor</t>
  </si>
  <si>
    <t>For Geo Adjustment, you can research geographic adjustments from national average; saving time to get rates on each location; Hint: BLS has Geo Adj, or ERI if you have a subscription</t>
  </si>
  <si>
    <t>Fuel</t>
  </si>
  <si>
    <t>Airframe</t>
  </si>
  <si>
    <t>Radar</t>
  </si>
  <si>
    <t>Parts/engines</t>
  </si>
  <si>
    <t>Travel</t>
  </si>
  <si>
    <t>Transportation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</si>
</sst>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
    <numFmt numFmtId="166" formatCode="0.000"/>
    <numFmt numFmtId="167" formatCode="_(* #,##0.0_);_(* \(#,##0.0\);_(* &quot;-&quot;??_);_(@_)"/>
    <numFmt numFmtId="168" formatCode="_(* #,##0.0_);_(* \(#,##0.0\);_(* &quot;-&quot;?_);_(@_)"/>
    <numFmt numFmtId="169" formatCode="_(* #,##0.000_);_(* \(#,##0.00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0"/>
      <name val="Arial"/>
      <family val="2"/>
    </font>
    <font>
      <sz val="11"/>
      <name val="Calibri"/>
      <family val="2"/>
      <scheme val="minor"/>
    </font>
    <font>
      <u/>
      <sz val="11"/>
      <color theme="10"/>
      <name val="Calibri"/>
      <family val="2"/>
      <scheme val="minor"/>
    </font>
    <font>
      <sz val="11"/>
      <color rgb="FFFF0000"/>
      <name val="Calibri"/>
      <family val="2"/>
      <scheme val="minor"/>
    </font>
    <font>
      <sz val="11"/>
      <color theme="0"/>
      <name val="Calibri"/>
      <family val="2"/>
      <scheme val="minor"/>
    </font>
    <font>
      <sz val="11"/>
      <color theme="1"/>
      <name val="Calibri"/>
      <family val="2"/>
    </font>
    <font>
      <sz val="8"/>
      <name val="Calibri"/>
      <family val="2"/>
      <scheme val="minor"/>
    </font>
    <font>
      <i/>
      <sz val="11"/>
      <color rgb="FFFF0000"/>
      <name val="Calibri"/>
      <family val="2"/>
      <scheme val="minor"/>
    </font>
    <font>
      <sz val="11"/>
      <color theme="1"/>
      <name val="Courier New"/>
      <family val="3"/>
    </font>
    <font>
      <b/>
      <sz val="18"/>
      <color theme="1"/>
      <name val="Source Sans Pro"/>
      <family val="2"/>
    </font>
    <font>
      <b/>
      <i/>
      <sz val="11"/>
      <color rgb="FFFF0000"/>
      <name val="Calibri"/>
      <family val="2"/>
      <scheme val="minor"/>
    </font>
    <font>
      <i/>
      <sz val="11"/>
      <color indexed="10"/>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theme="8"/>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CCCCCC"/>
      </left>
      <right/>
      <top/>
      <bottom/>
      <diagonal/>
    </border>
  </borders>
  <cellStyleXfs count="17">
    <xf numFmtId="0" fontId="0" fillId="0" borderId="0"/>
    <xf numFmtId="0" fontId="3" fillId="0" borderId="0"/>
    <xf numFmtId="9" fontId="3" fillId="0" borderId="0" applyFont="0" applyFill="0" applyBorder="0" applyAlignment="0" applyProtection="0"/>
    <xf numFmtId="0" fontId="4" fillId="0" borderId="0"/>
    <xf numFmtId="0" fontId="1" fillId="0" borderId="0"/>
    <xf numFmtId="0" fontId="1" fillId="0" borderId="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0" borderId="0"/>
    <xf numFmtId="0" fontId="4" fillId="0" borderId="0"/>
    <xf numFmtId="9" fontId="9" fillId="0" borderId="0" applyFont="0" applyFill="0" applyBorder="0" applyAlignment="0" applyProtection="0"/>
    <xf numFmtId="0" fontId="1" fillId="0" borderId="0"/>
    <xf numFmtId="0" fontId="4" fillId="0" borderId="0"/>
  </cellStyleXfs>
  <cellXfs count="60">
    <xf numFmtId="0" fontId="0" fillId="0" borderId="0" xfId="0"/>
    <xf numFmtId="0" fontId="0" fillId="0" borderId="0" xfId="0" applyAlignment="1">
      <alignment horizontal="center"/>
    </xf>
    <xf numFmtId="44" fontId="0" fillId="0" borderId="0" xfId="8" applyFont="1"/>
    <xf numFmtId="44" fontId="0" fillId="0" borderId="0" xfId="0" applyNumberFormat="1"/>
    <xf numFmtId="0" fontId="2" fillId="0" borderId="0" xfId="0" applyFont="1"/>
    <xf numFmtId="0" fontId="7" fillId="0" borderId="0" xfId="0" applyFont="1"/>
    <xf numFmtId="0" fontId="0" fillId="0" borderId="0" xfId="0" quotePrefix="1"/>
    <xf numFmtId="165" fontId="0" fillId="0" borderId="0" xfId="11" applyNumberFormat="1" applyFont="1"/>
    <xf numFmtId="0" fontId="0" fillId="3" borderId="0" xfId="0" applyFill="1"/>
    <xf numFmtId="0" fontId="2" fillId="0" borderId="0" xfId="0" applyFont="1" applyAlignment="1">
      <alignment horizontal="center"/>
    </xf>
    <xf numFmtId="0" fontId="5" fillId="0" borderId="0" xfId="0" applyFont="1"/>
    <xf numFmtId="0" fontId="0" fillId="2" borderId="0" xfId="0" applyFill="1"/>
    <xf numFmtId="164" fontId="0" fillId="0" borderId="0" xfId="8" applyNumberFormat="1" applyFont="1"/>
    <xf numFmtId="0" fontId="2" fillId="3" borderId="0" xfId="0" applyFont="1" applyFill="1"/>
    <xf numFmtId="0" fontId="2" fillId="3" borderId="0" xfId="0" applyFont="1" applyFill="1" applyAlignment="1">
      <alignment horizontal="center"/>
    </xf>
    <xf numFmtId="0" fontId="11" fillId="0" borderId="0" xfId="0" applyFont="1"/>
    <xf numFmtId="0" fontId="0" fillId="0" borderId="0" xfId="0" applyAlignment="1">
      <alignment vertical="center"/>
    </xf>
    <xf numFmtId="0" fontId="12" fillId="0" borderId="0" xfId="0" applyFont="1" applyAlignment="1">
      <alignment vertical="center"/>
    </xf>
    <xf numFmtId="0" fontId="0" fillId="0" borderId="0" xfId="0" applyAlignment="1">
      <alignment vertical="top"/>
    </xf>
    <xf numFmtId="0" fontId="13" fillId="0" borderId="0" xfId="0" applyFont="1" applyAlignment="1">
      <alignment vertical="center"/>
    </xf>
    <xf numFmtId="0" fontId="0" fillId="0" borderId="0" xfId="0" applyAlignment="1">
      <alignment horizontal="left" vertical="center" indent="1"/>
    </xf>
    <xf numFmtId="0" fontId="6" fillId="0" borderId="3" xfId="9" applyBorder="1" applyAlignment="1">
      <alignment horizontal="right" vertical="center" indent="1"/>
    </xf>
    <xf numFmtId="0" fontId="0" fillId="4" borderId="0" xfId="0" quotePrefix="1" applyFill="1"/>
    <xf numFmtId="0" fontId="0" fillId="4" borderId="0" xfId="0" applyFill="1"/>
    <xf numFmtId="0" fontId="2" fillId="4" borderId="0" xfId="0" applyFont="1" applyFill="1"/>
    <xf numFmtId="0" fontId="2" fillId="4" borderId="0" xfId="0" applyFont="1" applyFill="1" applyAlignment="1">
      <alignment horizontal="center" wrapText="1"/>
    </xf>
    <xf numFmtId="9" fontId="0" fillId="2" borderId="0" xfId="0" applyNumberFormat="1" applyFill="1"/>
    <xf numFmtId="44" fontId="8" fillId="5" borderId="0" xfId="8" applyFont="1" applyFill="1" applyAlignment="1">
      <alignment horizontal="center"/>
    </xf>
    <xf numFmtId="0" fontId="8" fillId="7" borderId="0" xfId="0" applyFont="1" applyFill="1" applyAlignment="1">
      <alignment horizontal="center"/>
    </xf>
    <xf numFmtId="164" fontId="2" fillId="3" borderId="0" xfId="8" applyNumberFormat="1" applyFont="1" applyFill="1" applyAlignment="1">
      <alignment horizontal="left"/>
    </xf>
    <xf numFmtId="164" fontId="0" fillId="2" borderId="0" xfId="8" applyNumberFormat="1" applyFont="1" applyFill="1"/>
    <xf numFmtId="164" fontId="0" fillId="3" borderId="0" xfId="8" applyNumberFormat="1" applyFont="1" applyFill="1"/>
    <xf numFmtId="164" fontId="11" fillId="0" borderId="0" xfId="8" applyNumberFormat="1" applyFont="1"/>
    <xf numFmtId="0" fontId="0" fillId="2" borderId="0" xfId="0" applyFill="1" applyAlignment="1">
      <alignment horizontal="center"/>
    </xf>
    <xf numFmtId="166" fontId="2" fillId="0" borderId="0" xfId="0" applyNumberFormat="1" applyFont="1"/>
    <xf numFmtId="167" fontId="0" fillId="0" borderId="0" xfId="10" applyNumberFormat="1" applyFont="1" applyAlignment="1">
      <alignment horizontal="center"/>
    </xf>
    <xf numFmtId="168" fontId="0" fillId="0" borderId="0" xfId="0" applyNumberFormat="1"/>
    <xf numFmtId="0" fontId="8" fillId="5" borderId="0" xfId="0" applyFont="1" applyFill="1" applyAlignment="1">
      <alignment horizontal="center"/>
    </xf>
    <xf numFmtId="164" fontId="0" fillId="2" borderId="2" xfId="0" applyNumberFormat="1" applyFill="1" applyBorder="1" applyAlignment="1">
      <alignment horizontal="center"/>
    </xf>
    <xf numFmtId="44" fontId="0" fillId="2" borderId="0" xfId="8" applyFont="1" applyFill="1"/>
    <xf numFmtId="44" fontId="0" fillId="2" borderId="0" xfId="0" applyNumberFormat="1" applyFill="1"/>
    <xf numFmtId="0" fontId="0" fillId="3" borderId="0" xfId="0" applyFill="1" applyAlignment="1">
      <alignment horizontal="center"/>
    </xf>
    <xf numFmtId="0" fontId="0" fillId="3" borderId="2" xfId="0" applyFill="1" applyBorder="1" applyAlignment="1">
      <alignment horizontal="center"/>
    </xf>
    <xf numFmtId="169" fontId="0" fillId="0" borderId="0" xfId="10" applyNumberFormat="1" applyFont="1"/>
    <xf numFmtId="0" fontId="0" fillId="2" borderId="2" xfId="0" applyFill="1" applyBorder="1" applyAlignment="1">
      <alignment horizontal="center"/>
    </xf>
    <xf numFmtId="0" fontId="2" fillId="0" borderId="1" xfId="0" applyFont="1" applyBorder="1"/>
    <xf numFmtId="0" fontId="7" fillId="4" borderId="0" xfId="0" applyFont="1" applyFill="1"/>
    <xf numFmtId="0" fontId="14" fillId="4" borderId="0" xfId="0" applyFont="1" applyFill="1" applyAlignment="1">
      <alignment horizontal="center" wrapText="1"/>
    </xf>
    <xf numFmtId="0" fontId="11" fillId="0" borderId="0" xfId="0" applyFont="1" applyAlignment="1">
      <alignment horizontal="center"/>
    </xf>
    <xf numFmtId="164" fontId="1" fillId="6" borderId="0" xfId="8" applyNumberFormat="1" applyFont="1" applyFill="1" applyAlignment="1">
      <alignment horizontal="left"/>
    </xf>
    <xf numFmtId="164" fontId="1" fillId="6" borderId="0" xfId="8" applyNumberFormat="1" applyFont="1" applyFill="1" applyAlignment="1">
      <alignment horizontal="center"/>
    </xf>
    <xf numFmtId="164" fontId="1" fillId="3" borderId="0" xfId="8" applyNumberFormat="1" applyFont="1" applyFill="1" applyAlignment="1">
      <alignment horizontal="left"/>
    </xf>
    <xf numFmtId="164" fontId="1" fillId="3" borderId="0" xfId="8" applyNumberFormat="1" applyFont="1" applyFill="1" applyAlignment="1">
      <alignment horizontal="center"/>
    </xf>
    <xf numFmtId="164" fontId="1" fillId="8" borderId="0" xfId="8" applyNumberFormat="1" applyFont="1" applyFill="1" applyAlignment="1">
      <alignment horizontal="left"/>
    </xf>
    <xf numFmtId="164" fontId="1" fillId="8" borderId="0" xfId="8" applyNumberFormat="1" applyFont="1" applyFill="1" applyAlignment="1">
      <alignment horizontal="center"/>
    </xf>
    <xf numFmtId="44" fontId="1" fillId="0" borderId="0" xfId="8" applyFont="1"/>
    <xf numFmtId="0" fontId="15" fillId="0" borderId="0" xfId="0" applyFont="1"/>
    <xf numFmtId="0" fontId="1" fillId="0" borderId="3" xfId="0" applyFont="1" applyBorder="1" applyAlignment="1">
      <alignment horizontal="right" vertical="center" indent="1"/>
    </xf>
    <xf numFmtId="9" fontId="0" fillId="2" borderId="0" xfId="8" applyNumberFormat="1" applyFont="1" applyFill="1"/>
    <xf numFmtId="0" fontId="11" fillId="0" borderId="0" xfId="0" applyFont="1" applyAlignment="1">
      <alignment horizontal="left" vertical="top" wrapText="1"/>
    </xf>
  </cellXfs>
  <cellStyles count="17">
    <cellStyle name="Comma" xfId="10" builtinId="3"/>
    <cellStyle name="Currency" xfId="8" builtinId="4"/>
    <cellStyle name="Currency 2 2" xfId="6" xr:uid="{486960FE-CB63-456D-A861-60C5B0A762BC}"/>
    <cellStyle name="Currency 2 3" xfId="7" xr:uid="{CF680A7C-8B91-47E1-A03E-86C502D5AB8E}"/>
    <cellStyle name="Hyperlink" xfId="9" builtinId="8"/>
    <cellStyle name="Normal" xfId="0" builtinId="0"/>
    <cellStyle name="Normal 10 2 2 2 2" xfId="5" xr:uid="{3BF4B14B-D2C4-4D85-BE1B-94D77E920627}"/>
    <cellStyle name="Normal 2 2" xfId="4" xr:uid="{07A024D2-DEE6-4D41-A8A2-81DB22C8F1C5}"/>
    <cellStyle name="Normal 2 2 2 2" xfId="15" xr:uid="{D08FF062-30C2-48BC-9599-711955DC5366}"/>
    <cellStyle name="Normal 3 2" xfId="12" xr:uid="{092BCF46-91CA-48AA-80D5-35D141180FBE}"/>
    <cellStyle name="Normal 4" xfId="3" xr:uid="{2066712F-DB2F-42CF-9240-3B0DB43ECE92}"/>
    <cellStyle name="Normal 4 2" xfId="13" xr:uid="{3B5DB80F-734A-40DC-A6F5-83ED15F0792C}"/>
    <cellStyle name="Normal 5 2" xfId="1" xr:uid="{40BF2229-C252-47C2-BD31-34C947CB1ACD}"/>
    <cellStyle name="Normal 7" xfId="16" xr:uid="{159AF145-BEDA-4D49-9D1A-5CB02EE7876C}"/>
    <cellStyle name="Percent" xfId="11" builtinId="5"/>
    <cellStyle name="Percent 4" xfId="14" xr:uid="{12FCE37B-95A3-4E3D-84B8-632EC7A0D733}"/>
    <cellStyle name="Percent 5" xfId="2" xr:uid="{E1471FAE-E2F9-4907-8C20-DDF8F6E4A2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eapaxrfs41\C16AH\2006%20pma%20209%20seaport\%233%20MSS\cost%20%20evaluation\Copy%20of%2025113855_192_N00024-06-R-3246%20AMSEC%20LLC-EMA%20COST%20PROPOS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0a526b682dbc9b14/Documents/prod/pricing%20stuff/Templates/romania/MA%20Proprietary%20VEC%20NSF%20Deveselu%20PTW%20Workbook%20v26jn%20041218%20-dp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erver\MA\Users\Bill\Documents\M&amp;A\Projects\UASOCS\analysis\final%20eqmt%20lists\Additional%20Workload%20Data\UASOCS_OPS_Cell_inventory_(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joseph.MCCONNELL\Local%20Settings\Temporary%20Internet%20Files\OLK2A8\Project%20List\Projects%20list%20as%20of%201-18-08%20-%20WBS%20Prep%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asternship.hostpilot.com/OPC/ESG%20PRIVATE/pko%20notes/biw%20cost%20and%20weight%20estima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josephneubert/Documents/2%20McNulty%20Customer%20Projects/9%20ESG%20OPC%20CAPTW%20112015/BIW%20WEIGHT%20ESTIM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MA\Users\DJS_MacBook15\Dropbox\AAA-SFC\McNulty\Cyber%20Security-TATS%20for%20Alion\CS-TATS%20RFP\Amendment%201%20Jan2015\Attachment%20J-6%20CS%20TATS%20Cost%20Price%20Model%20Amendment%20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63402-DRAFT-001-044%20EAST%20Pricing%20Workbook%20v00kb.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erver\MA\Alion\DT%20TATS\RFP\Cost%20Mode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RLGROUPS\DATA\Sales\Up-to-date%20Price%20Lists\Harris\DTV%20Domestic%20Pricer%206-24-04%20REV%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leserver\MA\Users\Bill\Documents\M&amp;A\Projects\old\VA_MASS\analysis\MASS%20RFP%20Pricing%20workbook%20v12wh.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Users/donaldshope/Downloads/IGC_PTW_Workbook_M&amp;A_v07w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Summary All CLINS"/>
      <sheetName val="Cost Summary SOW Task 3.1"/>
      <sheetName val="Cost Summary SOW Task 3.2"/>
      <sheetName val="Cost Summary SOW Task 3.3"/>
      <sheetName val="Cost Summary SOW Task 3.4"/>
      <sheetName val="Cost Summary SOW Task 3.5"/>
      <sheetName val="Average Hourly Rates - BASE"/>
      <sheetName val="Average Hourly Rates - OPY1"/>
      <sheetName val="Average Hourly Rates - OPY2"/>
      <sheetName val="Average Hourly Rates - OPY3"/>
      <sheetName val="Average Hourly Rates - OPY4"/>
      <sheetName val="Average Hourly Rates - OPY5"/>
      <sheetName val="Calculation of EMA Rates"/>
      <sheetName val="SubRates - ARINC"/>
      <sheetName val="SubRates - Ausley"/>
      <sheetName val="SubRates - Duotech"/>
      <sheetName val="SubRates - Precise"/>
      <sheetName val="SubRates - Raytheon"/>
      <sheetName val="SubRates - Titan"/>
      <sheetName val="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sheetName val="TABS"/>
      <sheetName val="PTW_Sum"/>
      <sheetName val="PTW_Chart"/>
      <sheetName val="CUST_Trend"/>
      <sheetName val="CUST_HFund"/>
      <sheetName val="CUST_Scope"/>
      <sheetName val="CUST_Org"/>
      <sheetName val="CUST_LOC"/>
      <sheetName val="IAPECC_Sum"/>
      <sheetName val="IAPECC_NRWUPL"/>
      <sheetName val="IAPECC_R&amp;O"/>
      <sheetName val="IAPECC_Roll"/>
      <sheetName val="IAPECC_FTE"/>
      <sheetName val="IAPECC_EWrap"/>
      <sheetName val="IAPECC_Wage"/>
      <sheetName val="IAPECC_Deploy"/>
      <sheetName val="IAPECC_Mat"/>
      <sheetName val="UPL_140K"/>
      <sheetName val="UPL_10K"/>
      <sheetName val="NRW"/>
      <sheetName val="MAT_ISWM"/>
      <sheetName val="MAT_NTV"/>
      <sheetName val="MAT_NTV_O&amp;M"/>
      <sheetName val="FTE REVIEW_121317"/>
      <sheetName val="IAPECC_Sum LO"/>
      <sheetName val="IAPECC_NRWUPL LO"/>
      <sheetName val="IAPECC_R&amp;O LO"/>
      <sheetName val="IAPECC_Chart LO"/>
      <sheetName val="IAPECC_Roll LO"/>
      <sheetName val="IAPECC_FTE LO"/>
      <sheetName val="IAPECC_EWrap LO"/>
      <sheetName val="IAPECC_Wage LO"/>
      <sheetName val="IAPECC_Deploy LO"/>
      <sheetName val="IAPECC_Mat LO"/>
      <sheetName val="LAB_UPL_CK"/>
      <sheetName val="Pavement"/>
      <sheetName val="CUST_Trends"/>
      <sheetName val="IAPECC_Scope"/>
      <sheetName val="IAPECC_Trades"/>
      <sheetName val="IAPECC_SKTR"/>
      <sheetName val="LAB_DDat1"/>
      <sheetName val="LAB_DDa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Weapons Room_(Room 189)"/>
      <sheetName val="OPS Cell"/>
      <sheetName val="Server Room Racks 1-3"/>
      <sheetName val="Racks 4-7"/>
      <sheetName val="RACKS 8-9"/>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at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eck scale"/>
      <sheetName val="extracts"/>
      <sheetName val="analysis"/>
      <sheetName val="Summary"/>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ight Estimate (2)"/>
      <sheetName val="Best Guess"/>
      <sheetName val="Weight Estimate"/>
      <sheetName val="analysis"/>
      <sheetName val="literature extract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Loading Factors"/>
      <sheetName val="SAMPLE TAT 1 F&amp;O"/>
      <sheetName val="SAMPLE TAT 2 SB Set-aside"/>
      <sheetName val="SUB Labor Prime Fills in"/>
      <sheetName val="Grand Total"/>
      <sheetName val="Benefit Summary"/>
      <sheetName val="Esc Rate calculation"/>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Tab A"/>
      <sheetName val="Tab B"/>
      <sheetName val="Tab C"/>
      <sheetName val="Tab D-1"/>
      <sheetName val="Tab D-2"/>
      <sheetName val="Tab D-3"/>
      <sheetName val="Tab D-4"/>
      <sheetName val="Tab D-5"/>
      <sheetName val="Tab D-6"/>
      <sheetName val="Tab D-7"/>
      <sheetName val="Tab D-8"/>
      <sheetName val="Tab E "/>
      <sheetName val="Tab F"/>
      <sheetName val="Tab G"/>
      <sheetName val="Tab H"/>
      <sheetName val="Tab I"/>
      <sheetName val="Tab J"/>
      <sheetName val="Tab K"/>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Loading Factors"/>
      <sheetName val="Base Period Total Loaded Rates"/>
      <sheetName val="Period 2 Total Loaded Rates"/>
      <sheetName val="Period 3 Total Loaded Rates"/>
      <sheetName val="Period 4 Total Loaded Rates"/>
      <sheetName val="Period 5 Total Loaded Rates"/>
      <sheetName val="SUB Labor Prime Fills in"/>
      <sheetName val="Prime ODC"/>
      <sheetName val="SUB ODC"/>
      <sheetName val="Grand Total"/>
      <sheetName val="Esc Rate calculation"/>
      <sheetName val="CLIN_Na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FlexiCoder Summary"/>
      <sheetName val="ReCon Summary"/>
      <sheetName val="UniCoder"/>
      <sheetName val="FlexiCoder"/>
      <sheetName val="Encoder Modules"/>
      <sheetName val="Net VX System Modules"/>
      <sheetName val="PSIP Products for Flexicoder"/>
      <sheetName val="PSIP Products for NetVX"/>
      <sheetName val="DataPlus Products"/>
      <sheetName val="Harris Product Install"/>
      <sheetName val="DTV Products"/>
      <sheetName val="DTV Systems"/>
      <sheetName val="ReCon Modules"/>
      <sheetName val="HBM"/>
      <sheetName val="Master Cost"/>
      <sheetName val="Flexi Config"/>
      <sheetName val="Re-Con Config"/>
      <sheetName val="Flexi Quick Quote"/>
      <sheetName val="NetVX Quick Quote"/>
      <sheetName val="PSIP-Quo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_Log"/>
      <sheetName val="Instructions"/>
      <sheetName val="Competitor Comparison"/>
      <sheetName val="HP Rollup"/>
      <sheetName val="HP T&amp;M - Blended Labor Rates"/>
      <sheetName val="HP Labor Calc Tab"/>
      <sheetName val="HP T&amp;M - Travel Tab"/>
      <sheetName val="HP FFP - HW,SW,Service"/>
      <sheetName val="HP Labor Sensitivity"/>
      <sheetName val="HP_SB_%"/>
      <sheetName val="HP Direct &amp; Loaded Labor"/>
      <sheetName val="DSS Rollup"/>
      <sheetName val="DSS T&amp;M - Blended Labor Rates"/>
      <sheetName val="DSS Labor Calc Tab"/>
      <sheetName val="DSS T&amp;M - Travel Tab"/>
      <sheetName val="DSS FFP - HW,SW,Service"/>
      <sheetName val="DSS Labor Sensitivity"/>
      <sheetName val="DSS_SB_%"/>
      <sheetName val="DSS Direct &amp; Loaded Labor"/>
      <sheetName val="M&amp;A LaborCat Mapping"/>
      <sheetName val="Labor Descriptions"/>
      <sheetName val="DSS_System_buildup"/>
      <sheetName val="DSS_Streamline_BOM"/>
      <sheetName val="HP_System_buildup"/>
      <sheetName val="HP_AllScripts_BOM"/>
      <sheetName val="User_Scaling"/>
      <sheetName val="User_Qtys"/>
      <sheetName val="HP_Blade_Prices"/>
      <sheetName val="hp_cpu2006-results-20141019-135"/>
      <sheetName val="AllScripts_CSO"/>
      <sheetName val="Streamline_CSO"/>
      <sheetName val="VA_Providers"/>
      <sheetName val="VA_facilities"/>
      <sheetName val="AllScripts_VA_Ratio"/>
      <sheetName val="FP_Worksheet"/>
      <sheetName val="FP_Lookups"/>
      <sheetName val="FP_Summary Pivot"/>
      <sheetName val="Interfaces"/>
      <sheetName val="Database"/>
      <sheetName val="Business 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P_Lookups"/>
      <sheetName val="Case Notes"/>
      <sheetName val="Change Log"/>
      <sheetName val="Top_Down"/>
      <sheetName val="Comparison"/>
      <sheetName val="LM_CLINs"/>
      <sheetName val="LM_Rollup_cons"/>
      <sheetName val="LM_Rollup"/>
      <sheetName val="LM_ProgramPlan"/>
      <sheetName val="LM_Rates"/>
      <sheetName val="LM_Rollup_onsite"/>
      <sheetName val="LM_ProgramPlan_onsite"/>
      <sheetName val="LM_Rates_onsite"/>
      <sheetName val="LM_SEER-IT_Rates"/>
      <sheetName val="LM_IGC_Rationale"/>
      <sheetName val="Cat_Master"/>
      <sheetName val="Cat_Sort"/>
      <sheetName val="Cat_Desc"/>
      <sheetName val="IGC Task 3 Mapping"/>
      <sheetName val="SEER-SEM_Output"/>
      <sheetName val="FP_Worksheet"/>
      <sheetName val="FP_Summary Pivot"/>
      <sheetName val="FP_Interfaces"/>
      <sheetName val="FP_Database"/>
      <sheetName val="Hardware"/>
      <sheetName val="HW_by_Enclave"/>
      <sheetName val="HW_w_specs"/>
      <sheetName val="SW"/>
      <sheetName val="SW_by_Enclave"/>
      <sheetName val="SW_BO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s://sam.gov/wage-determination/2015-5433/15" TargetMode="External"/><Relationship Id="rId13" Type="http://schemas.openxmlformats.org/officeDocument/2006/relationships/hyperlink" Target="https://sam.gov/wage-determination/2015-5433/10" TargetMode="External"/><Relationship Id="rId18" Type="http://schemas.openxmlformats.org/officeDocument/2006/relationships/hyperlink" Target="https://sam.gov/wage-determination/2015-5433/5" TargetMode="External"/><Relationship Id="rId3" Type="http://schemas.openxmlformats.org/officeDocument/2006/relationships/hyperlink" Target="https://sam.gov/wage-determination/2015-5433/20" TargetMode="External"/><Relationship Id="rId21" Type="http://schemas.openxmlformats.org/officeDocument/2006/relationships/hyperlink" Target="https://sam.gov/wage-determination/2015-5433/2" TargetMode="External"/><Relationship Id="rId7" Type="http://schemas.openxmlformats.org/officeDocument/2006/relationships/hyperlink" Target="https://sam.gov/wage-determination/2015-5433/16" TargetMode="External"/><Relationship Id="rId12" Type="http://schemas.openxmlformats.org/officeDocument/2006/relationships/hyperlink" Target="https://sam.gov/wage-determination/2015-5433/11" TargetMode="External"/><Relationship Id="rId17" Type="http://schemas.openxmlformats.org/officeDocument/2006/relationships/hyperlink" Target="https://sam.gov/wage-determination/2015-5433/6" TargetMode="External"/><Relationship Id="rId2" Type="http://schemas.openxmlformats.org/officeDocument/2006/relationships/hyperlink" Target="https://sam.gov/wage-determination/2015-5433/21" TargetMode="External"/><Relationship Id="rId16" Type="http://schemas.openxmlformats.org/officeDocument/2006/relationships/hyperlink" Target="https://sam.gov/wage-determination/2015-5433/7" TargetMode="External"/><Relationship Id="rId20" Type="http://schemas.openxmlformats.org/officeDocument/2006/relationships/hyperlink" Target="https://sam.gov/wage-determination/2015-5433/3" TargetMode="External"/><Relationship Id="rId1" Type="http://schemas.openxmlformats.org/officeDocument/2006/relationships/hyperlink" Target="https://sam.gov/wage-determination/2015-5433/22" TargetMode="External"/><Relationship Id="rId6" Type="http://schemas.openxmlformats.org/officeDocument/2006/relationships/hyperlink" Target="https://sam.gov/wage-determination/2015-5433/17" TargetMode="External"/><Relationship Id="rId11" Type="http://schemas.openxmlformats.org/officeDocument/2006/relationships/hyperlink" Target="https://sam.gov/wage-determination/2015-5433/12" TargetMode="External"/><Relationship Id="rId5" Type="http://schemas.openxmlformats.org/officeDocument/2006/relationships/hyperlink" Target="https://sam.gov/wage-determination/2015-5433/18" TargetMode="External"/><Relationship Id="rId15" Type="http://schemas.openxmlformats.org/officeDocument/2006/relationships/hyperlink" Target="https://sam.gov/wage-determination/2015-5433/8" TargetMode="External"/><Relationship Id="rId10" Type="http://schemas.openxmlformats.org/officeDocument/2006/relationships/hyperlink" Target="https://sam.gov/wage-determination/2015-5433/13" TargetMode="External"/><Relationship Id="rId19" Type="http://schemas.openxmlformats.org/officeDocument/2006/relationships/hyperlink" Target="https://sam.gov/wage-determination/2015-5433/4" TargetMode="External"/><Relationship Id="rId4" Type="http://schemas.openxmlformats.org/officeDocument/2006/relationships/hyperlink" Target="https://sam.gov/wage-determination/2015-5433/19" TargetMode="External"/><Relationship Id="rId9" Type="http://schemas.openxmlformats.org/officeDocument/2006/relationships/hyperlink" Target="https://sam.gov/wage-determination/2015-5433/14" TargetMode="External"/><Relationship Id="rId14" Type="http://schemas.openxmlformats.org/officeDocument/2006/relationships/hyperlink" Target="https://sam.gov/wage-determination/2015-5433/9" TargetMode="External"/><Relationship Id="rId22" Type="http://schemas.openxmlformats.org/officeDocument/2006/relationships/hyperlink" Target="https://sam.gov/wage-determination/2015-5433/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48A3-B966-4657-8624-53B035F36C59}">
  <sheetPr>
    <tabColor theme="9"/>
  </sheetPr>
  <dimension ref="C5:J22"/>
  <sheetViews>
    <sheetView showGridLines="0" tabSelected="1" zoomScale="160" zoomScaleNormal="160" workbookViewId="0">
      <selection activeCell="C20" sqref="C20:J22"/>
    </sheetView>
  </sheetViews>
  <sheetFormatPr defaultRowHeight="14.25" x14ac:dyDescent="0.45"/>
  <sheetData>
    <row r="5" spans="3:6" x14ac:dyDescent="0.45">
      <c r="C5" t="s">
        <v>1135</v>
      </c>
    </row>
    <row r="6" spans="3:6" x14ac:dyDescent="0.45">
      <c r="D6" t="s">
        <v>1146</v>
      </c>
    </row>
    <row r="7" spans="3:6" x14ac:dyDescent="0.45">
      <c r="E7" t="s">
        <v>1147</v>
      </c>
    </row>
    <row r="8" spans="3:6" x14ac:dyDescent="0.45">
      <c r="E8" t="s">
        <v>1148</v>
      </c>
    </row>
    <row r="10" spans="3:6" x14ac:dyDescent="0.45">
      <c r="C10" s="11" t="s">
        <v>1136</v>
      </c>
      <c r="D10" s="11"/>
      <c r="E10" s="11"/>
    </row>
    <row r="11" spans="3:6" x14ac:dyDescent="0.45">
      <c r="D11" t="s">
        <v>1141</v>
      </c>
    </row>
    <row r="12" spans="3:6" x14ac:dyDescent="0.45">
      <c r="E12" t="s">
        <v>1142</v>
      </c>
    </row>
    <row r="13" spans="3:6" x14ac:dyDescent="0.45">
      <c r="F13" t="s">
        <v>1143</v>
      </c>
    </row>
    <row r="15" spans="3:6" x14ac:dyDescent="0.45">
      <c r="D15" s="15" t="s">
        <v>1144</v>
      </c>
    </row>
    <row r="16" spans="3:6" x14ac:dyDescent="0.45">
      <c r="E16" s="10" t="s">
        <v>1145</v>
      </c>
    </row>
    <row r="18" spans="3:10" x14ac:dyDescent="0.45">
      <c r="C18" t="s">
        <v>1150</v>
      </c>
    </row>
    <row r="20" spans="3:10" x14ac:dyDescent="0.45">
      <c r="C20" s="59" t="s">
        <v>1149</v>
      </c>
      <c r="D20" s="59"/>
      <c r="E20" s="59"/>
      <c r="F20" s="59"/>
      <c r="G20" s="59"/>
      <c r="H20" s="59"/>
      <c r="I20" s="59"/>
      <c r="J20" s="59"/>
    </row>
    <row r="21" spans="3:10" x14ac:dyDescent="0.45">
      <c r="C21" s="59"/>
      <c r="D21" s="59"/>
      <c r="E21" s="59"/>
      <c r="F21" s="59"/>
      <c r="G21" s="59"/>
      <c r="H21" s="59"/>
      <c r="I21" s="59"/>
      <c r="J21" s="59"/>
    </row>
    <row r="22" spans="3:10" ht="33.6" customHeight="1" x14ac:dyDescent="0.45">
      <c r="C22" s="59"/>
      <c r="D22" s="59"/>
      <c r="E22" s="59"/>
      <c r="F22" s="59"/>
      <c r="G22" s="59"/>
      <c r="H22" s="59"/>
      <c r="I22" s="59"/>
      <c r="J22" s="59"/>
    </row>
  </sheetData>
  <mergeCells count="1">
    <mergeCell ref="C20:J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7CF14-7399-4F92-8890-744E3894B9D2}">
  <sheetPr>
    <tabColor theme="5" tint="0.59999389629810485"/>
  </sheetPr>
  <dimension ref="B1:AJ47"/>
  <sheetViews>
    <sheetView zoomScale="140" zoomScaleNormal="140" workbookViewId="0">
      <pane xSplit="5" ySplit="7" topLeftCell="AC8" activePane="bottomRight" state="frozen"/>
      <selection activeCell="B6" sqref="B6"/>
      <selection pane="topRight" activeCell="B6" sqref="B6"/>
      <selection pane="bottomLeft" activeCell="B6" sqref="B6"/>
      <selection pane="bottomRight" activeCell="AG27" sqref="AG27"/>
    </sheetView>
  </sheetViews>
  <sheetFormatPr defaultRowHeight="14.25" x14ac:dyDescent="0.45"/>
  <cols>
    <col min="2" max="2" width="24.86328125" customWidth="1"/>
    <col min="4" max="4" width="10.3984375" customWidth="1"/>
    <col min="5" max="5" width="14.1328125" bestFit="1" customWidth="1"/>
    <col min="6" max="6" width="12.1328125" style="12" bestFit="1" customWidth="1"/>
    <col min="7" max="10" width="9.59765625" style="12" bestFit="1" customWidth="1"/>
    <col min="11" max="20" width="8.73046875" style="12"/>
    <col min="21" max="25" width="10.3984375" style="12" customWidth="1"/>
    <col min="26" max="27" width="10.3984375" customWidth="1"/>
    <col min="28" max="28" width="14.59765625" bestFit="1" customWidth="1"/>
    <col min="29" max="29" width="9.59765625" customWidth="1"/>
    <col min="30" max="30" width="10.3984375" customWidth="1"/>
    <col min="31" max="31" width="41" customWidth="1"/>
    <col min="32" max="32" width="8.73046875" style="2"/>
    <col min="33" max="33" width="8.86328125" style="2"/>
    <col min="34" max="34" width="11.265625" style="2" customWidth="1"/>
    <col min="35" max="35" width="8.73046875" style="2"/>
    <col min="36" max="36" width="12.1328125" bestFit="1" customWidth="1"/>
  </cols>
  <sheetData>
    <row r="1" spans="2:36" ht="14.65" thickBot="1" x14ac:dyDescent="0.5">
      <c r="Z1" s="15" t="s">
        <v>52</v>
      </c>
      <c r="AA1" s="15"/>
    </row>
    <row r="2" spans="2:36" ht="14.65" thickBot="1" x14ac:dyDescent="0.5">
      <c r="Z2" s="38" t="str">
        <f>W7</f>
        <v>50th</v>
      </c>
      <c r="AA2" s="15"/>
    </row>
    <row r="3" spans="2:36" x14ac:dyDescent="0.45">
      <c r="B3" t="s">
        <v>53</v>
      </c>
      <c r="F3" s="32" t="s">
        <v>54</v>
      </c>
      <c r="Z3" s="15" t="s">
        <v>55</v>
      </c>
    </row>
    <row r="4" spans="2:36" x14ac:dyDescent="0.45">
      <c r="AD4" s="15" t="s">
        <v>1157</v>
      </c>
      <c r="AE4" s="2"/>
    </row>
    <row r="5" spans="2:36" x14ac:dyDescent="0.45">
      <c r="F5" s="29" t="s">
        <v>56</v>
      </c>
      <c r="G5" s="31"/>
      <c r="H5" s="31"/>
      <c r="I5" s="31"/>
      <c r="J5" s="31"/>
      <c r="K5" s="31"/>
      <c r="L5" s="31"/>
      <c r="M5" s="31"/>
      <c r="N5" s="31"/>
      <c r="O5" s="31"/>
      <c r="P5" s="31"/>
      <c r="Q5" s="31"/>
      <c r="R5" s="31"/>
      <c r="S5" s="31"/>
      <c r="T5" s="31"/>
      <c r="AD5" s="37" t="s">
        <v>57</v>
      </c>
      <c r="AE5" s="37" t="s">
        <v>57</v>
      </c>
      <c r="AF5" s="27" t="s">
        <v>57</v>
      </c>
      <c r="AG5" s="27" t="s">
        <v>57</v>
      </c>
      <c r="AH5" s="27" t="s">
        <v>57</v>
      </c>
    </row>
    <row r="6" spans="2:36" s="1" customFormat="1" x14ac:dyDescent="0.45">
      <c r="F6" s="49" t="s">
        <v>58</v>
      </c>
      <c r="G6" s="50"/>
      <c r="H6" s="50"/>
      <c r="I6" s="50"/>
      <c r="J6" s="50"/>
      <c r="K6" s="51" t="s">
        <v>59</v>
      </c>
      <c r="L6" s="52"/>
      <c r="M6" s="52"/>
      <c r="N6" s="52"/>
      <c r="O6" s="52"/>
      <c r="P6" s="49" t="s">
        <v>60</v>
      </c>
      <c r="Q6" s="50"/>
      <c r="R6" s="50"/>
      <c r="S6" s="50"/>
      <c r="T6" s="50"/>
      <c r="U6" s="53" t="s">
        <v>61</v>
      </c>
      <c r="V6" s="54"/>
      <c r="W6" s="54"/>
      <c r="X6" s="54"/>
      <c r="Y6" s="54"/>
      <c r="Z6" s="37" t="s">
        <v>7</v>
      </c>
      <c r="AA6" s="37" t="s">
        <v>62</v>
      </c>
      <c r="AB6" s="37" t="s">
        <v>63</v>
      </c>
      <c r="AC6"/>
      <c r="AD6" s="37"/>
      <c r="AE6" s="37" t="s">
        <v>3</v>
      </c>
      <c r="AF6" s="37"/>
      <c r="AG6" s="37" t="s">
        <v>77</v>
      </c>
      <c r="AH6" s="37" t="s">
        <v>1138</v>
      </c>
      <c r="AI6" s="55"/>
      <c r="AJ6" s="28" t="s">
        <v>64</v>
      </c>
    </row>
    <row r="7" spans="2:36" s="1" customFormat="1" x14ac:dyDescent="0.45">
      <c r="B7" s="41" t="s">
        <v>65</v>
      </c>
      <c r="C7" s="41" t="s">
        <v>66</v>
      </c>
      <c r="D7" s="41" t="s">
        <v>67</v>
      </c>
      <c r="E7" s="41" t="s">
        <v>68</v>
      </c>
      <c r="F7" s="52" t="s">
        <v>69</v>
      </c>
      <c r="G7" s="52" t="s">
        <v>70</v>
      </c>
      <c r="H7" s="52" t="s">
        <v>71</v>
      </c>
      <c r="I7" s="52" t="s">
        <v>72</v>
      </c>
      <c r="J7" s="52" t="s">
        <v>73</v>
      </c>
      <c r="K7" s="52" t="s">
        <v>69</v>
      </c>
      <c r="L7" s="52" t="s">
        <v>70</v>
      </c>
      <c r="M7" s="52" t="s">
        <v>71</v>
      </c>
      <c r="N7" s="52" t="s">
        <v>72</v>
      </c>
      <c r="O7" s="52" t="s">
        <v>73</v>
      </c>
      <c r="P7" s="52" t="s">
        <v>69</v>
      </c>
      <c r="Q7" s="52" t="s">
        <v>70</v>
      </c>
      <c r="R7" s="52" t="s">
        <v>71</v>
      </c>
      <c r="S7" s="52" t="s">
        <v>72</v>
      </c>
      <c r="T7" s="52" t="s">
        <v>73</v>
      </c>
      <c r="U7" s="54" t="s">
        <v>69</v>
      </c>
      <c r="V7" s="54" t="s">
        <v>70</v>
      </c>
      <c r="W7" s="54" t="s">
        <v>71</v>
      </c>
      <c r="X7" s="54" t="s">
        <v>72</v>
      </c>
      <c r="Y7" s="54" t="s">
        <v>73</v>
      </c>
      <c r="Z7" s="37" t="s">
        <v>74</v>
      </c>
      <c r="AA7" s="37" t="s">
        <v>8</v>
      </c>
      <c r="AB7" s="37" t="s">
        <v>74</v>
      </c>
      <c r="AC7"/>
      <c r="AD7" s="37" t="s">
        <v>75</v>
      </c>
      <c r="AE7" s="37" t="s">
        <v>76</v>
      </c>
      <c r="AF7" s="27" t="s">
        <v>77</v>
      </c>
      <c r="AG7" s="27" t="s">
        <v>1137</v>
      </c>
      <c r="AH7" s="27" t="s">
        <v>5</v>
      </c>
      <c r="AI7" s="55"/>
      <c r="AJ7" s="28" t="s">
        <v>4</v>
      </c>
    </row>
    <row r="8" spans="2:36" x14ac:dyDescent="0.45">
      <c r="B8" s="11" t="str">
        <f>'LCAT Descriptions'!C$8</f>
        <v>Flight Instructor Pilot</v>
      </c>
      <c r="C8" s="11" t="s">
        <v>10</v>
      </c>
      <c r="D8" s="11" t="s">
        <v>78</v>
      </c>
      <c r="E8" s="11" t="str">
        <f>Geo!C8</f>
        <v>US National Average</v>
      </c>
      <c r="F8" s="30"/>
      <c r="G8" s="30"/>
      <c r="H8" s="30"/>
      <c r="I8" s="30"/>
      <c r="J8" s="30"/>
      <c r="K8" s="30"/>
      <c r="L8" s="30"/>
      <c r="M8" s="30"/>
      <c r="N8" s="30"/>
      <c r="O8" s="30"/>
      <c r="P8" s="30"/>
      <c r="Q8" s="30"/>
      <c r="R8" s="30"/>
      <c r="S8" s="30"/>
      <c r="T8" s="30"/>
      <c r="U8" s="12" t="str">
        <f>IFERROR(AVERAGE(F8,K8,P8),"")</f>
        <v/>
      </c>
      <c r="V8" s="12" t="str">
        <f t="shared" ref="V8:Y8" si="0">IFERROR(AVERAGE(G8,L8,Q8),"")</f>
        <v/>
      </c>
      <c r="W8" s="12" t="str">
        <f t="shared" si="0"/>
        <v/>
      </c>
      <c r="X8" s="12" t="str">
        <f t="shared" si="0"/>
        <v/>
      </c>
      <c r="Y8" s="12" t="str">
        <f t="shared" si="0"/>
        <v/>
      </c>
      <c r="Z8" s="12" t="str">
        <f>INDEX(U8:Y8, 1, MATCH(Z$2,U$7:Y$7))</f>
        <v/>
      </c>
      <c r="AA8" s="35">
        <f>INDEX(Geo!D$8:D$17, MATCH(E8, Geo!C$8:C$17,0),1)</f>
        <v>1</v>
      </c>
      <c r="AB8" s="36" t="str">
        <f>IFERROR(Z8*AA8,"")</f>
        <v/>
      </c>
      <c r="AD8" s="39" t="str">
        <f>'SCA WD Geo 1'!B224</f>
        <v>15070</v>
      </c>
      <c r="AE8" s="39" t="str">
        <f>'SCA WD Geo 1'!D224</f>
        <v xml:space="preserve">  15070 - Flight Instructor (Pilot)                                            37.45</v>
      </c>
      <c r="AF8" s="39">
        <f>'SCA WD Geo 1'!S224</f>
        <v>37.450000000000003</v>
      </c>
      <c r="AG8" s="58">
        <v>0.22</v>
      </c>
      <c r="AH8" s="39">
        <f>AF8*(1+AG8)</f>
        <v>45.689</v>
      </c>
      <c r="AJ8" s="2" t="str">
        <f>IF(D8="SCA", AH8, Z8)</f>
        <v/>
      </c>
    </row>
    <row r="9" spans="2:36" x14ac:dyDescent="0.45">
      <c r="B9" s="11" t="str">
        <f>'LCAT Descriptions'!C$8</f>
        <v>Flight Instructor Pilot</v>
      </c>
      <c r="C9" s="11" t="s">
        <v>10</v>
      </c>
      <c r="D9" s="11" t="s">
        <v>78</v>
      </c>
      <c r="E9" s="11" t="str">
        <f>Geo!C9</f>
        <v>Geo Location 2</v>
      </c>
      <c r="F9" s="30"/>
      <c r="G9" s="30"/>
      <c r="H9" s="30"/>
      <c r="I9" s="30"/>
      <c r="J9" s="30"/>
      <c r="K9" s="30"/>
      <c r="L9" s="30"/>
      <c r="M9" s="30"/>
      <c r="N9" s="30"/>
      <c r="O9" s="30"/>
      <c r="P9" s="30"/>
      <c r="Q9" s="30"/>
      <c r="R9" s="30"/>
      <c r="S9" s="30"/>
      <c r="T9" s="30"/>
      <c r="U9" s="12" t="str">
        <f t="shared" ref="U9:U47" si="1">IFERROR(AVERAGE(F9,K9,P9),"")</f>
        <v/>
      </c>
      <c r="V9" s="12" t="str">
        <f t="shared" ref="V9:V47" si="2">IFERROR(AVERAGE(G9,L9,Q9),"")</f>
        <v/>
      </c>
      <c r="W9" s="12" t="str">
        <f t="shared" ref="W9:W47" si="3">IFERROR(AVERAGE(H9,M9,R9),"")</f>
        <v/>
      </c>
      <c r="X9" s="12" t="str">
        <f t="shared" ref="X9:X47" si="4">IFERROR(AVERAGE(I9,N9,S9),"")</f>
        <v/>
      </c>
      <c r="Y9" s="12" t="str">
        <f t="shared" ref="Y9:Y47" si="5">IFERROR(AVERAGE(J9,O9,T9),"")</f>
        <v/>
      </c>
      <c r="Z9" s="12" t="str">
        <f t="shared" ref="Z9:Z18" si="6">INDEX(U9:Y9, 1, MATCH(Z$2,U$7:Y$7))</f>
        <v/>
      </c>
      <c r="AA9" s="35">
        <f>INDEX(Geo!D$8:D$17, MATCH(E9, Geo!C$8:C$17,0),1)</f>
        <v>0</v>
      </c>
      <c r="AB9" s="36" t="str">
        <f t="shared" ref="AB9:AB47" si="7">IFERROR(Z9*AA9,"")</f>
        <v/>
      </c>
      <c r="AC9" s="36"/>
      <c r="AD9" s="40"/>
      <c r="AE9" s="40"/>
      <c r="AF9" s="40"/>
      <c r="AG9" s="58">
        <v>0.22</v>
      </c>
      <c r="AH9" s="39">
        <f t="shared" ref="AH9:AH47" si="8">AF9*(1+AG9)</f>
        <v>0</v>
      </c>
      <c r="AJ9" s="2" t="str">
        <f t="shared" ref="AJ9:AJ47" si="9">IF(D9="SCA", AH9, Z9)</f>
        <v/>
      </c>
    </row>
    <row r="10" spans="2:36" x14ac:dyDescent="0.45">
      <c r="B10" s="11" t="str">
        <f>'LCAT Descriptions'!C$8</f>
        <v>Flight Instructor Pilot</v>
      </c>
      <c r="C10" s="11" t="s">
        <v>10</v>
      </c>
      <c r="D10" s="11" t="s">
        <v>78</v>
      </c>
      <c r="E10" s="11" t="str">
        <f>Geo!C10</f>
        <v>Geo Location 3</v>
      </c>
      <c r="F10" s="30"/>
      <c r="G10" s="30"/>
      <c r="H10" s="30"/>
      <c r="I10" s="30"/>
      <c r="J10" s="30"/>
      <c r="K10" s="30"/>
      <c r="L10" s="30"/>
      <c r="M10" s="30"/>
      <c r="N10" s="30"/>
      <c r="O10" s="30"/>
      <c r="P10" s="30"/>
      <c r="Q10" s="30"/>
      <c r="R10" s="30"/>
      <c r="S10" s="30"/>
      <c r="T10" s="30"/>
      <c r="U10" s="12" t="str">
        <f t="shared" si="1"/>
        <v/>
      </c>
      <c r="V10" s="12" t="str">
        <f t="shared" si="2"/>
        <v/>
      </c>
      <c r="W10" s="12" t="str">
        <f t="shared" si="3"/>
        <v/>
      </c>
      <c r="X10" s="12" t="str">
        <f t="shared" si="4"/>
        <v/>
      </c>
      <c r="Y10" s="12" t="str">
        <f t="shared" si="5"/>
        <v/>
      </c>
      <c r="Z10" s="12" t="str">
        <f t="shared" si="6"/>
        <v/>
      </c>
      <c r="AA10" s="35">
        <f>INDEX(Geo!D$8:D$17, MATCH(E10, Geo!C$8:C$17,0),1)</f>
        <v>0</v>
      </c>
      <c r="AB10" s="36" t="str">
        <f t="shared" si="7"/>
        <v/>
      </c>
      <c r="AC10" s="36"/>
      <c r="AD10" s="40"/>
      <c r="AE10" s="40"/>
      <c r="AF10" s="40"/>
      <c r="AG10" s="58">
        <v>0.22</v>
      </c>
      <c r="AH10" s="39">
        <f t="shared" si="8"/>
        <v>0</v>
      </c>
      <c r="AI10" s="3"/>
      <c r="AJ10" s="2" t="str">
        <f t="shared" si="9"/>
        <v/>
      </c>
    </row>
    <row r="11" spans="2:36" x14ac:dyDescent="0.45">
      <c r="B11" s="11" t="str">
        <f>'LCAT Descriptions'!C$8</f>
        <v>Flight Instructor Pilot</v>
      </c>
      <c r="C11" s="11" t="s">
        <v>10</v>
      </c>
      <c r="D11" s="11" t="s">
        <v>78</v>
      </c>
      <c r="E11" s="11" t="str">
        <f>Geo!C11</f>
        <v>Geo Location 4</v>
      </c>
      <c r="F11" s="30"/>
      <c r="G11" s="30"/>
      <c r="H11" s="30"/>
      <c r="I11" s="30"/>
      <c r="J11" s="30"/>
      <c r="K11" s="30"/>
      <c r="L11" s="30"/>
      <c r="M11" s="30"/>
      <c r="N11" s="30"/>
      <c r="O11" s="30"/>
      <c r="P11" s="30"/>
      <c r="Q11" s="30"/>
      <c r="R11" s="30"/>
      <c r="S11" s="30"/>
      <c r="T11" s="30"/>
      <c r="U11" s="12" t="str">
        <f t="shared" si="1"/>
        <v/>
      </c>
      <c r="V11" s="12" t="str">
        <f t="shared" si="2"/>
        <v/>
      </c>
      <c r="W11" s="12" t="str">
        <f t="shared" si="3"/>
        <v/>
      </c>
      <c r="X11" s="12" t="str">
        <f t="shared" si="4"/>
        <v/>
      </c>
      <c r="Y11" s="12" t="str">
        <f t="shared" si="5"/>
        <v/>
      </c>
      <c r="Z11" s="12" t="str">
        <f t="shared" si="6"/>
        <v/>
      </c>
      <c r="AA11" s="35">
        <f>INDEX(Geo!D$8:D$17, MATCH(E11, Geo!C$8:C$17,0),1)</f>
        <v>0</v>
      </c>
      <c r="AB11" s="36" t="str">
        <f t="shared" si="7"/>
        <v/>
      </c>
      <c r="AC11" s="36"/>
      <c r="AD11" s="40"/>
      <c r="AE11" s="40"/>
      <c r="AF11" s="40"/>
      <c r="AG11" s="58">
        <v>0.22</v>
      </c>
      <c r="AH11" s="39">
        <f t="shared" si="8"/>
        <v>0</v>
      </c>
      <c r="AI11" s="3"/>
      <c r="AJ11" s="2" t="str">
        <f t="shared" si="9"/>
        <v/>
      </c>
    </row>
    <row r="12" spans="2:36" x14ac:dyDescent="0.45">
      <c r="B12" s="11" t="str">
        <f>'LCAT Descriptions'!C$8</f>
        <v>Flight Instructor Pilot</v>
      </c>
      <c r="C12" s="11" t="s">
        <v>10</v>
      </c>
      <c r="D12" s="11" t="s">
        <v>78</v>
      </c>
      <c r="E12" s="11" t="str">
        <f>Geo!C12</f>
        <v>Geo Location 5</v>
      </c>
      <c r="F12" s="30"/>
      <c r="G12" s="30"/>
      <c r="H12" s="30"/>
      <c r="I12" s="30"/>
      <c r="J12" s="30"/>
      <c r="K12" s="30"/>
      <c r="L12" s="30"/>
      <c r="M12" s="30"/>
      <c r="N12" s="30"/>
      <c r="O12" s="30"/>
      <c r="P12" s="30"/>
      <c r="Q12" s="30"/>
      <c r="R12" s="30"/>
      <c r="S12" s="30"/>
      <c r="T12" s="30"/>
      <c r="U12" s="12" t="str">
        <f t="shared" si="1"/>
        <v/>
      </c>
      <c r="V12" s="12" t="str">
        <f t="shared" si="2"/>
        <v/>
      </c>
      <c r="W12" s="12" t="str">
        <f t="shared" si="3"/>
        <v/>
      </c>
      <c r="X12" s="12" t="str">
        <f t="shared" si="4"/>
        <v/>
      </c>
      <c r="Y12" s="12" t="str">
        <f t="shared" si="5"/>
        <v/>
      </c>
      <c r="Z12" s="12" t="str">
        <f t="shared" si="6"/>
        <v/>
      </c>
      <c r="AA12" s="35">
        <f>INDEX(Geo!D$8:D$17, MATCH(E12, Geo!C$8:C$17,0),1)</f>
        <v>0</v>
      </c>
      <c r="AB12" s="36" t="str">
        <f t="shared" si="7"/>
        <v/>
      </c>
      <c r="AC12" s="36"/>
      <c r="AD12" s="40"/>
      <c r="AE12" s="40"/>
      <c r="AF12" s="40"/>
      <c r="AG12" s="58">
        <v>0.22</v>
      </c>
      <c r="AH12" s="39">
        <f t="shared" si="8"/>
        <v>0</v>
      </c>
      <c r="AI12" s="3"/>
      <c r="AJ12" s="2" t="str">
        <f t="shared" si="9"/>
        <v/>
      </c>
    </row>
    <row r="13" spans="2:36" x14ac:dyDescent="0.45">
      <c r="B13" s="11" t="str">
        <f>'LCAT Descriptions'!C$8</f>
        <v>Flight Instructor Pilot</v>
      </c>
      <c r="C13" s="11" t="s">
        <v>10</v>
      </c>
      <c r="D13" s="11" t="s">
        <v>78</v>
      </c>
      <c r="E13" s="11" t="str">
        <f>Geo!C13</f>
        <v>Geo Location 6</v>
      </c>
      <c r="F13" s="30"/>
      <c r="G13" s="30"/>
      <c r="H13" s="30"/>
      <c r="I13" s="30"/>
      <c r="J13" s="30"/>
      <c r="K13" s="30"/>
      <c r="L13" s="30"/>
      <c r="M13" s="30"/>
      <c r="N13" s="30"/>
      <c r="O13" s="30"/>
      <c r="P13" s="30"/>
      <c r="Q13" s="30"/>
      <c r="R13" s="30"/>
      <c r="S13" s="30"/>
      <c r="T13" s="30"/>
      <c r="U13" s="12" t="str">
        <f t="shared" si="1"/>
        <v/>
      </c>
      <c r="V13" s="12" t="str">
        <f t="shared" si="2"/>
        <v/>
      </c>
      <c r="W13" s="12" t="str">
        <f t="shared" si="3"/>
        <v/>
      </c>
      <c r="X13" s="12" t="str">
        <f t="shared" si="4"/>
        <v/>
      </c>
      <c r="Y13" s="12" t="str">
        <f t="shared" si="5"/>
        <v/>
      </c>
      <c r="Z13" s="12" t="str">
        <f t="shared" si="6"/>
        <v/>
      </c>
      <c r="AA13" s="35">
        <f>INDEX(Geo!D$8:D$17, MATCH(E13, Geo!C$8:C$17,0),1)</f>
        <v>0</v>
      </c>
      <c r="AB13" s="36" t="str">
        <f t="shared" si="7"/>
        <v/>
      </c>
      <c r="AC13" s="36"/>
      <c r="AD13" s="40"/>
      <c r="AE13" s="40"/>
      <c r="AF13" s="40"/>
      <c r="AG13" s="58">
        <v>0.22</v>
      </c>
      <c r="AH13" s="39">
        <f t="shared" si="8"/>
        <v>0</v>
      </c>
      <c r="AI13" s="3"/>
      <c r="AJ13" s="2" t="str">
        <f t="shared" si="9"/>
        <v/>
      </c>
    </row>
    <row r="14" spans="2:36" x14ac:dyDescent="0.45">
      <c r="B14" s="11" t="str">
        <f>'LCAT Descriptions'!C$8</f>
        <v>Flight Instructor Pilot</v>
      </c>
      <c r="C14" s="11" t="s">
        <v>10</v>
      </c>
      <c r="D14" s="11" t="s">
        <v>78</v>
      </c>
      <c r="E14" s="11" t="str">
        <f>Geo!C14</f>
        <v>Geo Location 7</v>
      </c>
      <c r="F14" s="30"/>
      <c r="G14" s="30"/>
      <c r="H14" s="30"/>
      <c r="I14" s="30"/>
      <c r="J14" s="30"/>
      <c r="K14" s="30"/>
      <c r="L14" s="30"/>
      <c r="M14" s="30"/>
      <c r="N14" s="30"/>
      <c r="O14" s="30"/>
      <c r="P14" s="30"/>
      <c r="Q14" s="30"/>
      <c r="R14" s="30"/>
      <c r="S14" s="30"/>
      <c r="T14" s="30"/>
      <c r="U14" s="12" t="str">
        <f t="shared" si="1"/>
        <v/>
      </c>
      <c r="V14" s="12" t="str">
        <f t="shared" si="2"/>
        <v/>
      </c>
      <c r="W14" s="12" t="str">
        <f t="shared" si="3"/>
        <v/>
      </c>
      <c r="X14" s="12" t="str">
        <f t="shared" si="4"/>
        <v/>
      </c>
      <c r="Y14" s="12" t="str">
        <f t="shared" si="5"/>
        <v/>
      </c>
      <c r="Z14" s="12" t="str">
        <f t="shared" si="6"/>
        <v/>
      </c>
      <c r="AA14" s="35">
        <f>INDEX(Geo!D$8:D$17, MATCH(E14, Geo!C$8:C$17,0),1)</f>
        <v>0</v>
      </c>
      <c r="AB14" s="36" t="str">
        <f t="shared" si="7"/>
        <v/>
      </c>
      <c r="AC14" s="36"/>
      <c r="AD14" s="40"/>
      <c r="AE14" s="40"/>
      <c r="AF14" s="40"/>
      <c r="AG14" s="58">
        <v>0.22</v>
      </c>
      <c r="AH14" s="39">
        <f t="shared" si="8"/>
        <v>0</v>
      </c>
      <c r="AI14" s="3"/>
      <c r="AJ14" s="2" t="str">
        <f t="shared" si="9"/>
        <v/>
      </c>
    </row>
    <row r="15" spans="2:36" x14ac:dyDescent="0.45">
      <c r="B15" s="11" t="str">
        <f>'LCAT Descriptions'!C$8</f>
        <v>Flight Instructor Pilot</v>
      </c>
      <c r="C15" s="11" t="s">
        <v>10</v>
      </c>
      <c r="D15" s="11" t="s">
        <v>78</v>
      </c>
      <c r="E15" s="11" t="str">
        <f>Geo!C15</f>
        <v>Geo Location 8</v>
      </c>
      <c r="F15" s="30"/>
      <c r="G15" s="30"/>
      <c r="H15" s="30"/>
      <c r="I15" s="30"/>
      <c r="J15" s="30"/>
      <c r="K15" s="30"/>
      <c r="L15" s="30"/>
      <c r="M15" s="30"/>
      <c r="N15" s="30"/>
      <c r="O15" s="30"/>
      <c r="P15" s="30"/>
      <c r="Q15" s="30"/>
      <c r="R15" s="30"/>
      <c r="S15" s="30"/>
      <c r="T15" s="30"/>
      <c r="U15" s="12" t="str">
        <f t="shared" si="1"/>
        <v/>
      </c>
      <c r="V15" s="12" t="str">
        <f t="shared" si="2"/>
        <v/>
      </c>
      <c r="W15" s="12" t="str">
        <f t="shared" si="3"/>
        <v/>
      </c>
      <c r="X15" s="12" t="str">
        <f t="shared" si="4"/>
        <v/>
      </c>
      <c r="Y15" s="12" t="str">
        <f t="shared" si="5"/>
        <v/>
      </c>
      <c r="Z15" s="12" t="str">
        <f t="shared" si="6"/>
        <v/>
      </c>
      <c r="AA15" s="35">
        <f>INDEX(Geo!D$8:D$17, MATCH(E15, Geo!C$8:C$17,0),1)</f>
        <v>0</v>
      </c>
      <c r="AB15" s="36" t="str">
        <f t="shared" si="7"/>
        <v/>
      </c>
      <c r="AC15" s="36"/>
      <c r="AD15" s="40"/>
      <c r="AE15" s="40"/>
      <c r="AF15" s="40"/>
      <c r="AG15" s="58">
        <v>0.22</v>
      </c>
      <c r="AH15" s="39">
        <f t="shared" si="8"/>
        <v>0</v>
      </c>
      <c r="AI15" s="3"/>
      <c r="AJ15" s="2" t="str">
        <f t="shared" si="9"/>
        <v/>
      </c>
    </row>
    <row r="16" spans="2:36" x14ac:dyDescent="0.45">
      <c r="B16" s="11" t="str">
        <f>'LCAT Descriptions'!C$8</f>
        <v>Flight Instructor Pilot</v>
      </c>
      <c r="C16" s="11" t="s">
        <v>10</v>
      </c>
      <c r="D16" s="11" t="s">
        <v>78</v>
      </c>
      <c r="E16" s="11" t="str">
        <f>Geo!C16</f>
        <v>Geo Location 9</v>
      </c>
      <c r="F16" s="30"/>
      <c r="G16" s="30"/>
      <c r="H16" s="30"/>
      <c r="I16" s="30"/>
      <c r="J16" s="30"/>
      <c r="K16" s="30"/>
      <c r="L16" s="30"/>
      <c r="M16" s="30"/>
      <c r="N16" s="30"/>
      <c r="O16" s="30"/>
      <c r="P16" s="30"/>
      <c r="Q16" s="30"/>
      <c r="R16" s="30"/>
      <c r="S16" s="30"/>
      <c r="T16" s="30"/>
      <c r="U16" s="12" t="str">
        <f t="shared" si="1"/>
        <v/>
      </c>
      <c r="V16" s="12" t="str">
        <f t="shared" si="2"/>
        <v/>
      </c>
      <c r="W16" s="12" t="str">
        <f t="shared" si="3"/>
        <v/>
      </c>
      <c r="X16" s="12" t="str">
        <f t="shared" si="4"/>
        <v/>
      </c>
      <c r="Y16" s="12" t="str">
        <f t="shared" si="5"/>
        <v/>
      </c>
      <c r="Z16" s="12" t="str">
        <f t="shared" si="6"/>
        <v/>
      </c>
      <c r="AA16" s="35">
        <f>INDEX(Geo!D$8:D$17, MATCH(E16, Geo!C$8:C$17,0),1)</f>
        <v>0</v>
      </c>
      <c r="AB16" s="36" t="str">
        <f t="shared" si="7"/>
        <v/>
      </c>
      <c r="AC16" s="36"/>
      <c r="AD16" s="40"/>
      <c r="AE16" s="40"/>
      <c r="AF16" s="40"/>
      <c r="AG16" s="58">
        <v>0.22</v>
      </c>
      <c r="AH16" s="39">
        <f t="shared" si="8"/>
        <v>0</v>
      </c>
      <c r="AI16" s="3"/>
      <c r="AJ16" s="2" t="str">
        <f t="shared" si="9"/>
        <v/>
      </c>
    </row>
    <row r="17" spans="2:36" x14ac:dyDescent="0.45">
      <c r="B17" s="11" t="str">
        <f>'LCAT Descriptions'!C$8</f>
        <v>Flight Instructor Pilot</v>
      </c>
      <c r="C17" s="11" t="s">
        <v>10</v>
      </c>
      <c r="D17" s="11" t="s">
        <v>78</v>
      </c>
      <c r="E17" s="11" t="str">
        <f>Geo!C17</f>
        <v>Geo Location 10</v>
      </c>
      <c r="F17" s="30"/>
      <c r="G17" s="30"/>
      <c r="H17" s="30"/>
      <c r="I17" s="30"/>
      <c r="J17" s="30"/>
      <c r="K17" s="30"/>
      <c r="L17" s="30"/>
      <c r="M17" s="30"/>
      <c r="N17" s="30"/>
      <c r="O17" s="30"/>
      <c r="P17" s="30"/>
      <c r="Q17" s="30"/>
      <c r="R17" s="30"/>
      <c r="S17" s="30"/>
      <c r="T17" s="30"/>
      <c r="U17" s="12" t="str">
        <f t="shared" si="1"/>
        <v/>
      </c>
      <c r="V17" s="12" t="str">
        <f t="shared" si="2"/>
        <v/>
      </c>
      <c r="W17" s="12" t="str">
        <f t="shared" si="3"/>
        <v/>
      </c>
      <c r="X17" s="12" t="str">
        <f t="shared" si="4"/>
        <v/>
      </c>
      <c r="Y17" s="12" t="str">
        <f t="shared" si="5"/>
        <v/>
      </c>
      <c r="Z17" s="12" t="str">
        <f t="shared" si="6"/>
        <v/>
      </c>
      <c r="AA17" s="35">
        <f>INDEX(Geo!D$8:D$17, MATCH(E17, Geo!C$8:C$17,0),1)</f>
        <v>0</v>
      </c>
      <c r="AB17" s="36" t="str">
        <f t="shared" si="7"/>
        <v/>
      </c>
      <c r="AC17" s="36"/>
      <c r="AD17" s="40"/>
      <c r="AE17" s="40"/>
      <c r="AF17" s="40"/>
      <c r="AG17" s="58">
        <v>0.22</v>
      </c>
      <c r="AH17" s="39">
        <f t="shared" si="8"/>
        <v>0</v>
      </c>
      <c r="AI17" s="3"/>
      <c r="AJ17" s="2" t="str">
        <f t="shared" si="9"/>
        <v/>
      </c>
    </row>
    <row r="18" spans="2:36" x14ac:dyDescent="0.45">
      <c r="B18" s="11" t="str">
        <f>'LCAT Descriptions'!C$9</f>
        <v>Program Manager</v>
      </c>
      <c r="C18" s="11" t="s">
        <v>10</v>
      </c>
      <c r="D18" s="11" t="s">
        <v>78</v>
      </c>
      <c r="E18" s="11" t="str">
        <f>E8</f>
        <v>US National Average</v>
      </c>
      <c r="F18" s="30"/>
      <c r="G18" s="30"/>
      <c r="H18" s="30"/>
      <c r="I18" s="30"/>
      <c r="J18" s="30"/>
      <c r="K18" s="30"/>
      <c r="L18" s="30"/>
      <c r="M18" s="30"/>
      <c r="N18" s="30"/>
      <c r="O18" s="30"/>
      <c r="P18" s="30"/>
      <c r="Q18" s="30"/>
      <c r="R18" s="30"/>
      <c r="S18" s="30"/>
      <c r="T18" s="30"/>
      <c r="U18" s="12" t="str">
        <f t="shared" si="1"/>
        <v/>
      </c>
      <c r="V18" s="12" t="str">
        <f t="shared" si="2"/>
        <v/>
      </c>
      <c r="W18" s="12" t="str">
        <f t="shared" si="3"/>
        <v/>
      </c>
      <c r="X18" s="12" t="str">
        <f t="shared" si="4"/>
        <v/>
      </c>
      <c r="Y18" s="12" t="str">
        <f t="shared" si="5"/>
        <v/>
      </c>
      <c r="Z18" s="12" t="str">
        <f t="shared" si="6"/>
        <v/>
      </c>
      <c r="AA18" s="35">
        <f>INDEX(Geo!D$8:D$17, MATCH(E18, Geo!C$8:C$17,0),1)</f>
        <v>1</v>
      </c>
      <c r="AB18" s="36" t="str">
        <f t="shared" si="7"/>
        <v/>
      </c>
      <c r="AC18" s="36"/>
      <c r="AD18" s="11"/>
      <c r="AE18" s="11"/>
      <c r="AF18" s="39"/>
      <c r="AG18" s="58">
        <v>0.22</v>
      </c>
      <c r="AH18" s="39">
        <f t="shared" si="8"/>
        <v>0</v>
      </c>
      <c r="AJ18" s="2" t="str">
        <f t="shared" si="9"/>
        <v/>
      </c>
    </row>
    <row r="19" spans="2:36" x14ac:dyDescent="0.45">
      <c r="B19" s="11" t="str">
        <f>'LCAT Descriptions'!C$9</f>
        <v>Program Manager</v>
      </c>
      <c r="C19" s="11" t="s">
        <v>10</v>
      </c>
      <c r="D19" s="11" t="s">
        <v>78</v>
      </c>
      <c r="E19" s="11" t="str">
        <f t="shared" ref="E19:E47" si="10">E9</f>
        <v>Geo Location 2</v>
      </c>
      <c r="F19" s="30"/>
      <c r="G19" s="30"/>
      <c r="H19" s="30"/>
      <c r="I19" s="30"/>
      <c r="J19" s="30"/>
      <c r="K19" s="30"/>
      <c r="L19" s="30"/>
      <c r="M19" s="30"/>
      <c r="N19" s="30"/>
      <c r="O19" s="30"/>
      <c r="P19" s="30"/>
      <c r="Q19" s="30"/>
      <c r="R19" s="30"/>
      <c r="S19" s="30"/>
      <c r="T19" s="30"/>
      <c r="U19" s="12" t="str">
        <f t="shared" si="1"/>
        <v/>
      </c>
      <c r="V19" s="12" t="str">
        <f t="shared" si="2"/>
        <v/>
      </c>
      <c r="W19" s="12" t="str">
        <f t="shared" si="3"/>
        <v/>
      </c>
      <c r="X19" s="12" t="str">
        <f t="shared" si="4"/>
        <v/>
      </c>
      <c r="Y19" s="12" t="str">
        <f t="shared" si="5"/>
        <v/>
      </c>
      <c r="AA19" s="35">
        <f>INDEX(Geo!D$8:D$17, MATCH(E19, Geo!C$8:C$17,0),1)</f>
        <v>0</v>
      </c>
      <c r="AB19" s="36">
        <f t="shared" si="7"/>
        <v>0</v>
      </c>
      <c r="AC19" s="36"/>
      <c r="AD19" s="11"/>
      <c r="AE19" s="11"/>
      <c r="AF19" s="39"/>
      <c r="AG19" s="58">
        <v>0.22</v>
      </c>
      <c r="AH19" s="39">
        <f t="shared" si="8"/>
        <v>0</v>
      </c>
      <c r="AJ19" s="2">
        <f t="shared" si="9"/>
        <v>0</v>
      </c>
    </row>
    <row r="20" spans="2:36" x14ac:dyDescent="0.45">
      <c r="B20" s="11" t="str">
        <f>'LCAT Descriptions'!C$9</f>
        <v>Program Manager</v>
      </c>
      <c r="C20" s="11" t="s">
        <v>10</v>
      </c>
      <c r="D20" s="11" t="s">
        <v>78</v>
      </c>
      <c r="E20" s="11" t="str">
        <f t="shared" si="10"/>
        <v>Geo Location 3</v>
      </c>
      <c r="F20" s="30"/>
      <c r="G20" s="30"/>
      <c r="H20" s="30"/>
      <c r="I20" s="30"/>
      <c r="J20" s="30"/>
      <c r="K20" s="30"/>
      <c r="L20" s="30"/>
      <c r="M20" s="30"/>
      <c r="N20" s="30"/>
      <c r="O20" s="30"/>
      <c r="P20" s="30"/>
      <c r="Q20" s="30"/>
      <c r="R20" s="30"/>
      <c r="S20" s="30"/>
      <c r="T20" s="30"/>
      <c r="U20" s="12" t="str">
        <f t="shared" si="1"/>
        <v/>
      </c>
      <c r="V20" s="12" t="str">
        <f t="shared" si="2"/>
        <v/>
      </c>
      <c r="W20" s="12" t="str">
        <f t="shared" si="3"/>
        <v/>
      </c>
      <c r="X20" s="12" t="str">
        <f t="shared" si="4"/>
        <v/>
      </c>
      <c r="Y20" s="12" t="str">
        <f t="shared" si="5"/>
        <v/>
      </c>
      <c r="AA20" s="35">
        <f>INDEX(Geo!D$8:D$17, MATCH(E20, Geo!C$8:C$17,0),1)</f>
        <v>0</v>
      </c>
      <c r="AB20" s="36">
        <f t="shared" si="7"/>
        <v>0</v>
      </c>
      <c r="AC20" s="36"/>
      <c r="AD20" s="11"/>
      <c r="AE20" s="11"/>
      <c r="AF20" s="39"/>
      <c r="AG20" s="58">
        <v>0.22</v>
      </c>
      <c r="AH20" s="39">
        <f t="shared" si="8"/>
        <v>0</v>
      </c>
      <c r="AJ20" s="2">
        <f t="shared" si="9"/>
        <v>0</v>
      </c>
    </row>
    <row r="21" spans="2:36" x14ac:dyDescent="0.45">
      <c r="B21" s="11" t="str">
        <f>'LCAT Descriptions'!C$9</f>
        <v>Program Manager</v>
      </c>
      <c r="C21" s="11" t="s">
        <v>10</v>
      </c>
      <c r="D21" s="11" t="s">
        <v>78</v>
      </c>
      <c r="E21" s="11" t="str">
        <f t="shared" si="10"/>
        <v>Geo Location 4</v>
      </c>
      <c r="F21" s="30"/>
      <c r="G21" s="30"/>
      <c r="H21" s="30"/>
      <c r="I21" s="30"/>
      <c r="J21" s="30"/>
      <c r="K21" s="30"/>
      <c r="L21" s="30"/>
      <c r="M21" s="30"/>
      <c r="N21" s="30"/>
      <c r="O21" s="30"/>
      <c r="P21" s="30"/>
      <c r="Q21" s="30"/>
      <c r="R21" s="30"/>
      <c r="S21" s="30"/>
      <c r="T21" s="30"/>
      <c r="U21" s="12" t="str">
        <f t="shared" si="1"/>
        <v/>
      </c>
      <c r="V21" s="12" t="str">
        <f t="shared" si="2"/>
        <v/>
      </c>
      <c r="W21" s="12" t="str">
        <f t="shared" si="3"/>
        <v/>
      </c>
      <c r="X21" s="12" t="str">
        <f t="shared" si="4"/>
        <v/>
      </c>
      <c r="Y21" s="12" t="str">
        <f t="shared" si="5"/>
        <v/>
      </c>
      <c r="AA21" s="35">
        <f>INDEX(Geo!D$8:D$17, MATCH(E21, Geo!C$8:C$17,0),1)</f>
        <v>0</v>
      </c>
      <c r="AB21" s="36">
        <f t="shared" si="7"/>
        <v>0</v>
      </c>
      <c r="AC21" s="36"/>
      <c r="AD21" s="11"/>
      <c r="AE21" s="11"/>
      <c r="AF21" s="39"/>
      <c r="AG21" s="58">
        <v>0.22</v>
      </c>
      <c r="AH21" s="39">
        <f t="shared" si="8"/>
        <v>0</v>
      </c>
      <c r="AJ21" s="2">
        <f t="shared" si="9"/>
        <v>0</v>
      </c>
    </row>
    <row r="22" spans="2:36" x14ac:dyDescent="0.45">
      <c r="B22" s="11" t="str">
        <f>'LCAT Descriptions'!C$9</f>
        <v>Program Manager</v>
      </c>
      <c r="C22" s="11" t="s">
        <v>10</v>
      </c>
      <c r="D22" s="11" t="s">
        <v>78</v>
      </c>
      <c r="E22" s="11" t="str">
        <f t="shared" si="10"/>
        <v>Geo Location 5</v>
      </c>
      <c r="F22" s="30"/>
      <c r="G22" s="30"/>
      <c r="H22" s="30"/>
      <c r="I22" s="30"/>
      <c r="J22" s="30"/>
      <c r="K22" s="30"/>
      <c r="L22" s="30"/>
      <c r="M22" s="30"/>
      <c r="N22" s="30"/>
      <c r="O22" s="30"/>
      <c r="P22" s="30"/>
      <c r="Q22" s="30"/>
      <c r="R22" s="30"/>
      <c r="S22" s="30"/>
      <c r="T22" s="30"/>
      <c r="U22" s="12" t="str">
        <f t="shared" si="1"/>
        <v/>
      </c>
      <c r="V22" s="12" t="str">
        <f t="shared" si="2"/>
        <v/>
      </c>
      <c r="W22" s="12" t="str">
        <f t="shared" si="3"/>
        <v/>
      </c>
      <c r="X22" s="12" t="str">
        <f t="shared" si="4"/>
        <v/>
      </c>
      <c r="Y22" s="12" t="str">
        <f t="shared" si="5"/>
        <v/>
      </c>
      <c r="AA22" s="35">
        <f>INDEX(Geo!D$8:D$17, MATCH(E22, Geo!C$8:C$17,0),1)</f>
        <v>0</v>
      </c>
      <c r="AB22" s="36">
        <f t="shared" si="7"/>
        <v>0</v>
      </c>
      <c r="AC22" s="36"/>
      <c r="AD22" s="11"/>
      <c r="AE22" s="11"/>
      <c r="AF22" s="39"/>
      <c r="AG22" s="58">
        <v>0.22</v>
      </c>
      <c r="AH22" s="39">
        <f t="shared" si="8"/>
        <v>0</v>
      </c>
      <c r="AJ22" s="2">
        <f t="shared" si="9"/>
        <v>0</v>
      </c>
    </row>
    <row r="23" spans="2:36" x14ac:dyDescent="0.45">
      <c r="B23" s="11" t="str">
        <f>'LCAT Descriptions'!C$9</f>
        <v>Program Manager</v>
      </c>
      <c r="C23" s="11" t="s">
        <v>10</v>
      </c>
      <c r="D23" s="11" t="s">
        <v>78</v>
      </c>
      <c r="E23" s="11" t="str">
        <f t="shared" si="10"/>
        <v>Geo Location 6</v>
      </c>
      <c r="F23" s="30"/>
      <c r="G23" s="30"/>
      <c r="H23" s="30"/>
      <c r="I23" s="30"/>
      <c r="J23" s="30"/>
      <c r="K23" s="30"/>
      <c r="L23" s="30"/>
      <c r="M23" s="30"/>
      <c r="N23" s="30"/>
      <c r="O23" s="30"/>
      <c r="P23" s="30"/>
      <c r="Q23" s="30"/>
      <c r="R23" s="30"/>
      <c r="S23" s="30"/>
      <c r="T23" s="30"/>
      <c r="U23" s="12" t="str">
        <f t="shared" si="1"/>
        <v/>
      </c>
      <c r="V23" s="12" t="str">
        <f t="shared" si="2"/>
        <v/>
      </c>
      <c r="W23" s="12" t="str">
        <f t="shared" si="3"/>
        <v/>
      </c>
      <c r="X23" s="12" t="str">
        <f t="shared" si="4"/>
        <v/>
      </c>
      <c r="Y23" s="12" t="str">
        <f t="shared" si="5"/>
        <v/>
      </c>
      <c r="AA23" s="35">
        <f>INDEX(Geo!D$8:D$17, MATCH(E23, Geo!C$8:C$17,0),1)</f>
        <v>0</v>
      </c>
      <c r="AB23" s="36">
        <f t="shared" si="7"/>
        <v>0</v>
      </c>
      <c r="AC23" s="36"/>
      <c r="AD23" s="11"/>
      <c r="AE23" s="11"/>
      <c r="AF23" s="39"/>
      <c r="AG23" s="58">
        <v>0.22</v>
      </c>
      <c r="AH23" s="39">
        <f t="shared" si="8"/>
        <v>0</v>
      </c>
      <c r="AJ23" s="2">
        <f t="shared" si="9"/>
        <v>0</v>
      </c>
    </row>
    <row r="24" spans="2:36" x14ac:dyDescent="0.45">
      <c r="B24" s="11" t="str">
        <f>'LCAT Descriptions'!C$9</f>
        <v>Program Manager</v>
      </c>
      <c r="C24" s="11" t="s">
        <v>10</v>
      </c>
      <c r="D24" s="11" t="s">
        <v>78</v>
      </c>
      <c r="E24" s="11" t="str">
        <f t="shared" si="10"/>
        <v>Geo Location 7</v>
      </c>
      <c r="F24" s="30"/>
      <c r="G24" s="30"/>
      <c r="H24" s="30"/>
      <c r="I24" s="30"/>
      <c r="J24" s="30"/>
      <c r="K24" s="30"/>
      <c r="L24" s="30"/>
      <c r="M24" s="30"/>
      <c r="N24" s="30"/>
      <c r="O24" s="30"/>
      <c r="P24" s="30"/>
      <c r="Q24" s="30"/>
      <c r="R24" s="30"/>
      <c r="S24" s="30"/>
      <c r="T24" s="30"/>
      <c r="U24" s="12" t="str">
        <f t="shared" si="1"/>
        <v/>
      </c>
      <c r="V24" s="12" t="str">
        <f t="shared" si="2"/>
        <v/>
      </c>
      <c r="W24" s="12" t="str">
        <f t="shared" si="3"/>
        <v/>
      </c>
      <c r="X24" s="12" t="str">
        <f t="shared" si="4"/>
        <v/>
      </c>
      <c r="Y24" s="12" t="str">
        <f t="shared" si="5"/>
        <v/>
      </c>
      <c r="AA24" s="35">
        <f>INDEX(Geo!D$8:D$17, MATCH(E24, Geo!C$8:C$17,0),1)</f>
        <v>0</v>
      </c>
      <c r="AB24" s="36">
        <f t="shared" si="7"/>
        <v>0</v>
      </c>
      <c r="AC24" s="36"/>
      <c r="AD24" s="11"/>
      <c r="AE24" s="11"/>
      <c r="AF24" s="39"/>
      <c r="AG24" s="58">
        <v>0.22</v>
      </c>
      <c r="AH24" s="39">
        <f t="shared" si="8"/>
        <v>0</v>
      </c>
      <c r="AJ24" s="2">
        <f t="shared" si="9"/>
        <v>0</v>
      </c>
    </row>
    <row r="25" spans="2:36" x14ac:dyDescent="0.45">
      <c r="B25" s="11" t="str">
        <f>'LCAT Descriptions'!C$9</f>
        <v>Program Manager</v>
      </c>
      <c r="C25" s="11" t="s">
        <v>10</v>
      </c>
      <c r="D25" s="11" t="s">
        <v>78</v>
      </c>
      <c r="E25" s="11" t="str">
        <f t="shared" si="10"/>
        <v>Geo Location 8</v>
      </c>
      <c r="F25" s="30"/>
      <c r="G25" s="30"/>
      <c r="H25" s="30"/>
      <c r="I25" s="30"/>
      <c r="J25" s="30"/>
      <c r="K25" s="30"/>
      <c r="L25" s="30"/>
      <c r="M25" s="30"/>
      <c r="N25" s="30"/>
      <c r="O25" s="30"/>
      <c r="P25" s="30"/>
      <c r="Q25" s="30"/>
      <c r="R25" s="30"/>
      <c r="S25" s="30"/>
      <c r="T25" s="30"/>
      <c r="U25" s="12" t="str">
        <f t="shared" si="1"/>
        <v/>
      </c>
      <c r="V25" s="12" t="str">
        <f t="shared" si="2"/>
        <v/>
      </c>
      <c r="W25" s="12" t="str">
        <f t="shared" si="3"/>
        <v/>
      </c>
      <c r="X25" s="12" t="str">
        <f t="shared" si="4"/>
        <v/>
      </c>
      <c r="Y25" s="12" t="str">
        <f t="shared" si="5"/>
        <v/>
      </c>
      <c r="AA25" s="35">
        <f>INDEX(Geo!D$8:D$17, MATCH(E25, Geo!C$8:C$17,0),1)</f>
        <v>0</v>
      </c>
      <c r="AB25" s="36">
        <f t="shared" si="7"/>
        <v>0</v>
      </c>
      <c r="AC25" s="36"/>
      <c r="AD25" s="11"/>
      <c r="AE25" s="11"/>
      <c r="AF25" s="39"/>
      <c r="AG25" s="58">
        <v>0.22</v>
      </c>
      <c r="AH25" s="39">
        <f t="shared" si="8"/>
        <v>0</v>
      </c>
      <c r="AJ25" s="2">
        <f t="shared" si="9"/>
        <v>0</v>
      </c>
    </row>
    <row r="26" spans="2:36" x14ac:dyDescent="0.45">
      <c r="B26" s="11" t="str">
        <f>'LCAT Descriptions'!C$9</f>
        <v>Program Manager</v>
      </c>
      <c r="C26" s="11" t="s">
        <v>10</v>
      </c>
      <c r="D26" s="11" t="s">
        <v>78</v>
      </c>
      <c r="E26" s="11" t="str">
        <f t="shared" si="10"/>
        <v>Geo Location 9</v>
      </c>
      <c r="F26" s="30"/>
      <c r="G26" s="30"/>
      <c r="H26" s="30"/>
      <c r="I26" s="30"/>
      <c r="J26" s="30"/>
      <c r="K26" s="30"/>
      <c r="L26" s="30"/>
      <c r="M26" s="30"/>
      <c r="N26" s="30"/>
      <c r="O26" s="30"/>
      <c r="P26" s="30"/>
      <c r="Q26" s="30"/>
      <c r="R26" s="30"/>
      <c r="S26" s="30"/>
      <c r="T26" s="30"/>
      <c r="U26" s="12" t="str">
        <f t="shared" si="1"/>
        <v/>
      </c>
      <c r="V26" s="12" t="str">
        <f t="shared" si="2"/>
        <v/>
      </c>
      <c r="W26" s="12" t="str">
        <f t="shared" si="3"/>
        <v/>
      </c>
      <c r="X26" s="12" t="str">
        <f t="shared" si="4"/>
        <v/>
      </c>
      <c r="Y26" s="12" t="str">
        <f t="shared" si="5"/>
        <v/>
      </c>
      <c r="AA26" s="35">
        <f>INDEX(Geo!D$8:D$17, MATCH(E26, Geo!C$8:C$17,0),1)</f>
        <v>0</v>
      </c>
      <c r="AB26" s="36">
        <f t="shared" si="7"/>
        <v>0</v>
      </c>
      <c r="AC26" s="36"/>
      <c r="AD26" s="11"/>
      <c r="AE26" s="11"/>
      <c r="AF26" s="39"/>
      <c r="AG26" s="58">
        <v>0.22</v>
      </c>
      <c r="AH26" s="39">
        <f t="shared" si="8"/>
        <v>0</v>
      </c>
      <c r="AJ26" s="2">
        <f t="shared" si="9"/>
        <v>0</v>
      </c>
    </row>
    <row r="27" spans="2:36" x14ac:dyDescent="0.45">
      <c r="B27" s="11" t="str">
        <f>'LCAT Descriptions'!C$9</f>
        <v>Program Manager</v>
      </c>
      <c r="C27" s="11" t="s">
        <v>10</v>
      </c>
      <c r="D27" s="11" t="s">
        <v>78</v>
      </c>
      <c r="E27" s="11" t="str">
        <f t="shared" si="10"/>
        <v>Geo Location 10</v>
      </c>
      <c r="F27" s="30"/>
      <c r="G27" s="30"/>
      <c r="H27" s="30"/>
      <c r="I27" s="30"/>
      <c r="J27" s="30"/>
      <c r="K27" s="30"/>
      <c r="L27" s="30"/>
      <c r="M27" s="30"/>
      <c r="N27" s="30"/>
      <c r="O27" s="30"/>
      <c r="P27" s="30"/>
      <c r="Q27" s="30"/>
      <c r="R27" s="30"/>
      <c r="S27" s="30"/>
      <c r="T27" s="30"/>
      <c r="U27" s="12" t="str">
        <f t="shared" si="1"/>
        <v/>
      </c>
      <c r="V27" s="12" t="str">
        <f t="shared" si="2"/>
        <v/>
      </c>
      <c r="W27" s="12" t="str">
        <f t="shared" si="3"/>
        <v/>
      </c>
      <c r="X27" s="12" t="str">
        <f t="shared" si="4"/>
        <v/>
      </c>
      <c r="Y27" s="12" t="str">
        <f t="shared" si="5"/>
        <v/>
      </c>
      <c r="AA27" s="35">
        <f>INDEX(Geo!D$8:D$17, MATCH(E27, Geo!C$8:C$17,0),1)</f>
        <v>0</v>
      </c>
      <c r="AB27" s="36">
        <f t="shared" si="7"/>
        <v>0</v>
      </c>
      <c r="AC27" s="36"/>
      <c r="AD27" s="11"/>
      <c r="AE27" s="11"/>
      <c r="AF27" s="39"/>
      <c r="AG27" s="58">
        <v>0.22</v>
      </c>
      <c r="AH27" s="39">
        <f t="shared" si="8"/>
        <v>0</v>
      </c>
      <c r="AJ27" s="2">
        <f t="shared" si="9"/>
        <v>0</v>
      </c>
    </row>
    <row r="28" spans="2:36" x14ac:dyDescent="0.45">
      <c r="B28" s="11" t="str">
        <f>'LCAT Descriptions'!C$10</f>
        <v>Aircraft Maintenance Technician</v>
      </c>
      <c r="C28" s="11" t="s">
        <v>10</v>
      </c>
      <c r="D28" s="11" t="s">
        <v>57</v>
      </c>
      <c r="E28" s="11" t="str">
        <f t="shared" si="10"/>
        <v>US National Average</v>
      </c>
      <c r="F28" s="30"/>
      <c r="G28" s="30"/>
      <c r="H28" s="30"/>
      <c r="I28" s="30"/>
      <c r="J28" s="30"/>
      <c r="K28" s="30"/>
      <c r="L28" s="30"/>
      <c r="M28" s="30"/>
      <c r="N28" s="30"/>
      <c r="O28" s="30"/>
      <c r="P28" s="30"/>
      <c r="Q28" s="30"/>
      <c r="R28" s="30"/>
      <c r="S28" s="30"/>
      <c r="T28" s="30"/>
      <c r="U28" s="12" t="str">
        <f t="shared" si="1"/>
        <v/>
      </c>
      <c r="V28" s="12" t="str">
        <f t="shared" si="2"/>
        <v/>
      </c>
      <c r="W28" s="12" t="str">
        <f t="shared" si="3"/>
        <v/>
      </c>
      <c r="X28" s="12" t="str">
        <f t="shared" si="4"/>
        <v/>
      </c>
      <c r="Y28" s="12" t="str">
        <f t="shared" si="5"/>
        <v/>
      </c>
      <c r="AA28" s="35">
        <f>INDEX(Geo!D$8:D$17, MATCH(E28, Geo!C$8:C$17,0),1)</f>
        <v>1</v>
      </c>
      <c r="AB28" s="36">
        <f t="shared" si="7"/>
        <v>0</v>
      </c>
      <c r="AC28" s="36"/>
      <c r="AD28" s="11"/>
      <c r="AE28" s="11"/>
      <c r="AF28" s="39"/>
      <c r="AG28" s="58">
        <v>0.22</v>
      </c>
      <c r="AH28" s="39">
        <f t="shared" si="8"/>
        <v>0</v>
      </c>
      <c r="AJ28" s="2">
        <f t="shared" si="9"/>
        <v>0</v>
      </c>
    </row>
    <row r="29" spans="2:36" x14ac:dyDescent="0.45">
      <c r="B29" s="11" t="str">
        <f>'LCAT Descriptions'!C$10</f>
        <v>Aircraft Maintenance Technician</v>
      </c>
      <c r="C29" s="11" t="s">
        <v>10</v>
      </c>
      <c r="D29" s="11" t="s">
        <v>57</v>
      </c>
      <c r="E29" s="11" t="str">
        <f t="shared" si="10"/>
        <v>Geo Location 2</v>
      </c>
      <c r="F29" s="30"/>
      <c r="G29" s="30"/>
      <c r="H29" s="30"/>
      <c r="I29" s="30"/>
      <c r="J29" s="30"/>
      <c r="K29" s="30"/>
      <c r="L29" s="30"/>
      <c r="M29" s="30"/>
      <c r="N29" s="30"/>
      <c r="O29" s="30"/>
      <c r="P29" s="30"/>
      <c r="Q29" s="30"/>
      <c r="R29" s="30"/>
      <c r="S29" s="30"/>
      <c r="T29" s="30"/>
      <c r="U29" s="12" t="str">
        <f t="shared" si="1"/>
        <v/>
      </c>
      <c r="V29" s="12" t="str">
        <f t="shared" si="2"/>
        <v/>
      </c>
      <c r="W29" s="12" t="str">
        <f t="shared" si="3"/>
        <v/>
      </c>
      <c r="X29" s="12" t="str">
        <f t="shared" si="4"/>
        <v/>
      </c>
      <c r="Y29" s="12" t="str">
        <f t="shared" si="5"/>
        <v/>
      </c>
      <c r="AA29" s="35">
        <f>INDEX(Geo!D$8:D$17, MATCH(E29, Geo!C$8:C$17,0),1)</f>
        <v>0</v>
      </c>
      <c r="AB29" s="36">
        <f t="shared" si="7"/>
        <v>0</v>
      </c>
      <c r="AC29" s="36"/>
      <c r="AD29" s="11"/>
      <c r="AE29" s="11"/>
      <c r="AF29" s="39"/>
      <c r="AG29" s="58">
        <v>0.22</v>
      </c>
      <c r="AH29" s="39">
        <f t="shared" si="8"/>
        <v>0</v>
      </c>
      <c r="AJ29" s="2">
        <f t="shared" si="9"/>
        <v>0</v>
      </c>
    </row>
    <row r="30" spans="2:36" x14ac:dyDescent="0.45">
      <c r="B30" s="11" t="str">
        <f>'LCAT Descriptions'!C$10</f>
        <v>Aircraft Maintenance Technician</v>
      </c>
      <c r="C30" s="11" t="s">
        <v>10</v>
      </c>
      <c r="D30" s="11" t="s">
        <v>57</v>
      </c>
      <c r="E30" s="11" t="str">
        <f t="shared" si="10"/>
        <v>Geo Location 3</v>
      </c>
      <c r="F30" s="30"/>
      <c r="G30" s="30"/>
      <c r="H30" s="30"/>
      <c r="I30" s="30"/>
      <c r="J30" s="30"/>
      <c r="K30" s="30"/>
      <c r="L30" s="30"/>
      <c r="M30" s="30"/>
      <c r="N30" s="30"/>
      <c r="O30" s="30"/>
      <c r="P30" s="30"/>
      <c r="Q30" s="30"/>
      <c r="R30" s="30"/>
      <c r="S30" s="30"/>
      <c r="T30" s="30"/>
      <c r="U30" s="12" t="str">
        <f t="shared" si="1"/>
        <v/>
      </c>
      <c r="V30" s="12" t="str">
        <f t="shared" si="2"/>
        <v/>
      </c>
      <c r="W30" s="12" t="str">
        <f t="shared" si="3"/>
        <v/>
      </c>
      <c r="X30" s="12" t="str">
        <f t="shared" si="4"/>
        <v/>
      </c>
      <c r="Y30" s="12" t="str">
        <f t="shared" si="5"/>
        <v/>
      </c>
      <c r="AA30" s="35">
        <f>INDEX(Geo!D$8:D$17, MATCH(E30, Geo!C$8:C$17,0),1)</f>
        <v>0</v>
      </c>
      <c r="AB30" s="36">
        <f t="shared" si="7"/>
        <v>0</v>
      </c>
      <c r="AC30" s="36"/>
      <c r="AD30" s="11"/>
      <c r="AE30" s="11"/>
      <c r="AF30" s="39"/>
      <c r="AG30" s="58">
        <v>0.22</v>
      </c>
      <c r="AH30" s="39">
        <f t="shared" si="8"/>
        <v>0</v>
      </c>
      <c r="AJ30" s="2">
        <f t="shared" si="9"/>
        <v>0</v>
      </c>
    </row>
    <row r="31" spans="2:36" x14ac:dyDescent="0.45">
      <c r="B31" s="11" t="str">
        <f>'LCAT Descriptions'!C$10</f>
        <v>Aircraft Maintenance Technician</v>
      </c>
      <c r="C31" s="11" t="s">
        <v>10</v>
      </c>
      <c r="D31" s="11" t="s">
        <v>57</v>
      </c>
      <c r="E31" s="11" t="str">
        <f t="shared" si="10"/>
        <v>Geo Location 4</v>
      </c>
      <c r="F31" s="30"/>
      <c r="G31" s="30"/>
      <c r="H31" s="30"/>
      <c r="I31" s="30"/>
      <c r="J31" s="30"/>
      <c r="K31" s="30"/>
      <c r="L31" s="30"/>
      <c r="M31" s="30"/>
      <c r="N31" s="30"/>
      <c r="O31" s="30"/>
      <c r="P31" s="30"/>
      <c r="Q31" s="30"/>
      <c r="R31" s="30"/>
      <c r="S31" s="30"/>
      <c r="T31" s="30"/>
      <c r="U31" s="12" t="str">
        <f t="shared" si="1"/>
        <v/>
      </c>
      <c r="V31" s="12" t="str">
        <f t="shared" si="2"/>
        <v/>
      </c>
      <c r="W31" s="12" t="str">
        <f t="shared" si="3"/>
        <v/>
      </c>
      <c r="X31" s="12" t="str">
        <f t="shared" si="4"/>
        <v/>
      </c>
      <c r="Y31" s="12" t="str">
        <f t="shared" si="5"/>
        <v/>
      </c>
      <c r="AA31" s="35">
        <f>INDEX(Geo!D$8:D$17, MATCH(E31, Geo!C$8:C$17,0),1)</f>
        <v>0</v>
      </c>
      <c r="AB31" s="36">
        <f t="shared" si="7"/>
        <v>0</v>
      </c>
      <c r="AC31" s="36"/>
      <c r="AD31" s="11"/>
      <c r="AE31" s="11"/>
      <c r="AF31" s="39"/>
      <c r="AG31" s="58">
        <v>0.22</v>
      </c>
      <c r="AH31" s="39">
        <f t="shared" si="8"/>
        <v>0</v>
      </c>
      <c r="AJ31" s="2">
        <f t="shared" si="9"/>
        <v>0</v>
      </c>
    </row>
    <row r="32" spans="2:36" x14ac:dyDescent="0.45">
      <c r="B32" s="11" t="str">
        <f>'LCAT Descriptions'!C$10</f>
        <v>Aircraft Maintenance Technician</v>
      </c>
      <c r="C32" s="11" t="s">
        <v>10</v>
      </c>
      <c r="D32" s="11" t="s">
        <v>57</v>
      </c>
      <c r="E32" s="11" t="str">
        <f t="shared" si="10"/>
        <v>Geo Location 5</v>
      </c>
      <c r="F32" s="30"/>
      <c r="G32" s="30"/>
      <c r="H32" s="30"/>
      <c r="I32" s="30"/>
      <c r="J32" s="30"/>
      <c r="K32" s="30"/>
      <c r="L32" s="30"/>
      <c r="M32" s="30"/>
      <c r="N32" s="30"/>
      <c r="O32" s="30"/>
      <c r="P32" s="30"/>
      <c r="Q32" s="30"/>
      <c r="R32" s="30"/>
      <c r="S32" s="30"/>
      <c r="T32" s="30"/>
      <c r="U32" s="12" t="str">
        <f t="shared" si="1"/>
        <v/>
      </c>
      <c r="V32" s="12" t="str">
        <f t="shared" si="2"/>
        <v/>
      </c>
      <c r="W32" s="12" t="str">
        <f t="shared" si="3"/>
        <v/>
      </c>
      <c r="X32" s="12" t="str">
        <f t="shared" si="4"/>
        <v/>
      </c>
      <c r="Y32" s="12" t="str">
        <f t="shared" si="5"/>
        <v/>
      </c>
      <c r="AA32" s="35">
        <f>INDEX(Geo!D$8:D$17, MATCH(E32, Geo!C$8:C$17,0),1)</f>
        <v>0</v>
      </c>
      <c r="AB32" s="36">
        <f t="shared" si="7"/>
        <v>0</v>
      </c>
      <c r="AC32" s="36"/>
      <c r="AD32" s="11"/>
      <c r="AE32" s="11"/>
      <c r="AF32" s="39"/>
      <c r="AG32" s="58">
        <v>0.22</v>
      </c>
      <c r="AH32" s="39">
        <f t="shared" si="8"/>
        <v>0</v>
      </c>
      <c r="AJ32" s="2">
        <f t="shared" si="9"/>
        <v>0</v>
      </c>
    </row>
    <row r="33" spans="2:36" x14ac:dyDescent="0.45">
      <c r="B33" s="11" t="str">
        <f>'LCAT Descriptions'!C$10</f>
        <v>Aircraft Maintenance Technician</v>
      </c>
      <c r="C33" s="11" t="s">
        <v>10</v>
      </c>
      <c r="D33" s="11" t="s">
        <v>57</v>
      </c>
      <c r="E33" s="11" t="str">
        <f t="shared" si="10"/>
        <v>Geo Location 6</v>
      </c>
      <c r="F33" s="30"/>
      <c r="G33" s="30"/>
      <c r="H33" s="30"/>
      <c r="I33" s="30"/>
      <c r="J33" s="30"/>
      <c r="K33" s="30"/>
      <c r="L33" s="30"/>
      <c r="M33" s="30"/>
      <c r="N33" s="30"/>
      <c r="O33" s="30"/>
      <c r="P33" s="30"/>
      <c r="Q33" s="30"/>
      <c r="R33" s="30"/>
      <c r="S33" s="30"/>
      <c r="T33" s="30"/>
      <c r="U33" s="12" t="str">
        <f t="shared" si="1"/>
        <v/>
      </c>
      <c r="V33" s="12" t="str">
        <f t="shared" si="2"/>
        <v/>
      </c>
      <c r="W33" s="12" t="str">
        <f t="shared" si="3"/>
        <v/>
      </c>
      <c r="X33" s="12" t="str">
        <f t="shared" si="4"/>
        <v/>
      </c>
      <c r="Y33" s="12" t="str">
        <f t="shared" si="5"/>
        <v/>
      </c>
      <c r="AA33" s="35">
        <f>INDEX(Geo!D$8:D$17, MATCH(E33, Geo!C$8:C$17,0),1)</f>
        <v>0</v>
      </c>
      <c r="AB33" s="36">
        <f t="shared" si="7"/>
        <v>0</v>
      </c>
      <c r="AC33" s="36"/>
      <c r="AD33" s="11"/>
      <c r="AE33" s="11"/>
      <c r="AF33" s="39"/>
      <c r="AG33" s="58">
        <v>0.22</v>
      </c>
      <c r="AH33" s="39">
        <f t="shared" si="8"/>
        <v>0</v>
      </c>
      <c r="AJ33" s="2">
        <f t="shared" si="9"/>
        <v>0</v>
      </c>
    </row>
    <row r="34" spans="2:36" x14ac:dyDescent="0.45">
      <c r="B34" s="11" t="str">
        <f>'LCAT Descriptions'!C$10</f>
        <v>Aircraft Maintenance Technician</v>
      </c>
      <c r="C34" s="11" t="s">
        <v>10</v>
      </c>
      <c r="D34" s="11" t="s">
        <v>57</v>
      </c>
      <c r="E34" s="11" t="str">
        <f t="shared" si="10"/>
        <v>Geo Location 7</v>
      </c>
      <c r="F34" s="30"/>
      <c r="G34" s="30"/>
      <c r="H34" s="30"/>
      <c r="I34" s="30"/>
      <c r="J34" s="30"/>
      <c r="K34" s="30"/>
      <c r="L34" s="30"/>
      <c r="M34" s="30"/>
      <c r="N34" s="30"/>
      <c r="O34" s="30"/>
      <c r="P34" s="30"/>
      <c r="Q34" s="30"/>
      <c r="R34" s="30"/>
      <c r="S34" s="30"/>
      <c r="T34" s="30"/>
      <c r="U34" s="12" t="str">
        <f t="shared" si="1"/>
        <v/>
      </c>
      <c r="V34" s="12" t="str">
        <f t="shared" si="2"/>
        <v/>
      </c>
      <c r="W34" s="12" t="str">
        <f t="shared" si="3"/>
        <v/>
      </c>
      <c r="X34" s="12" t="str">
        <f t="shared" si="4"/>
        <v/>
      </c>
      <c r="Y34" s="12" t="str">
        <f t="shared" si="5"/>
        <v/>
      </c>
      <c r="AA34" s="35">
        <f>INDEX(Geo!D$8:D$17, MATCH(E34, Geo!C$8:C$17,0),1)</f>
        <v>0</v>
      </c>
      <c r="AB34" s="36">
        <f t="shared" si="7"/>
        <v>0</v>
      </c>
      <c r="AC34" s="36"/>
      <c r="AD34" s="11"/>
      <c r="AE34" s="11"/>
      <c r="AF34" s="39"/>
      <c r="AG34" s="58">
        <v>0.22</v>
      </c>
      <c r="AH34" s="39">
        <f t="shared" si="8"/>
        <v>0</v>
      </c>
      <c r="AJ34" s="2">
        <f t="shared" si="9"/>
        <v>0</v>
      </c>
    </row>
    <row r="35" spans="2:36" x14ac:dyDescent="0.45">
      <c r="B35" s="11" t="str">
        <f>'LCAT Descriptions'!C$10</f>
        <v>Aircraft Maintenance Technician</v>
      </c>
      <c r="C35" s="11" t="s">
        <v>10</v>
      </c>
      <c r="D35" s="11" t="s">
        <v>57</v>
      </c>
      <c r="E35" s="11" t="str">
        <f t="shared" si="10"/>
        <v>Geo Location 8</v>
      </c>
      <c r="F35" s="30"/>
      <c r="G35" s="30"/>
      <c r="H35" s="30"/>
      <c r="I35" s="30"/>
      <c r="J35" s="30"/>
      <c r="K35" s="30"/>
      <c r="L35" s="30"/>
      <c r="M35" s="30"/>
      <c r="N35" s="30"/>
      <c r="O35" s="30"/>
      <c r="P35" s="30"/>
      <c r="Q35" s="30"/>
      <c r="R35" s="30"/>
      <c r="S35" s="30"/>
      <c r="T35" s="30"/>
      <c r="U35" s="12" t="str">
        <f t="shared" si="1"/>
        <v/>
      </c>
      <c r="V35" s="12" t="str">
        <f t="shared" si="2"/>
        <v/>
      </c>
      <c r="W35" s="12" t="str">
        <f t="shared" si="3"/>
        <v/>
      </c>
      <c r="X35" s="12" t="str">
        <f t="shared" si="4"/>
        <v/>
      </c>
      <c r="Y35" s="12" t="str">
        <f t="shared" si="5"/>
        <v/>
      </c>
      <c r="AA35" s="35">
        <f>INDEX(Geo!D$8:D$17, MATCH(E35, Geo!C$8:C$17,0),1)</f>
        <v>0</v>
      </c>
      <c r="AB35" s="36">
        <f t="shared" si="7"/>
        <v>0</v>
      </c>
      <c r="AC35" s="36"/>
      <c r="AD35" s="11"/>
      <c r="AE35" s="11"/>
      <c r="AF35" s="39"/>
      <c r="AG35" s="58">
        <v>0.22</v>
      </c>
      <c r="AH35" s="39">
        <f t="shared" si="8"/>
        <v>0</v>
      </c>
      <c r="AJ35" s="2">
        <f t="shared" si="9"/>
        <v>0</v>
      </c>
    </row>
    <row r="36" spans="2:36" x14ac:dyDescent="0.45">
      <c r="B36" s="11" t="str">
        <f>'LCAT Descriptions'!C$10</f>
        <v>Aircraft Maintenance Technician</v>
      </c>
      <c r="C36" s="11" t="s">
        <v>10</v>
      </c>
      <c r="D36" s="11" t="s">
        <v>57</v>
      </c>
      <c r="E36" s="11" t="str">
        <f t="shared" si="10"/>
        <v>Geo Location 9</v>
      </c>
      <c r="F36" s="30"/>
      <c r="G36" s="30"/>
      <c r="H36" s="30"/>
      <c r="I36" s="30"/>
      <c r="J36" s="30"/>
      <c r="K36" s="30"/>
      <c r="L36" s="30"/>
      <c r="M36" s="30"/>
      <c r="N36" s="30"/>
      <c r="O36" s="30"/>
      <c r="P36" s="30"/>
      <c r="Q36" s="30"/>
      <c r="R36" s="30"/>
      <c r="S36" s="30"/>
      <c r="T36" s="30"/>
      <c r="U36" s="12" t="str">
        <f t="shared" si="1"/>
        <v/>
      </c>
      <c r="V36" s="12" t="str">
        <f t="shared" si="2"/>
        <v/>
      </c>
      <c r="W36" s="12" t="str">
        <f t="shared" si="3"/>
        <v/>
      </c>
      <c r="X36" s="12" t="str">
        <f t="shared" si="4"/>
        <v/>
      </c>
      <c r="Y36" s="12" t="str">
        <f t="shared" si="5"/>
        <v/>
      </c>
      <c r="AA36" s="35">
        <f>INDEX(Geo!D$8:D$17, MATCH(E36, Geo!C$8:C$17,0),1)</f>
        <v>0</v>
      </c>
      <c r="AB36" s="36">
        <f t="shared" si="7"/>
        <v>0</v>
      </c>
      <c r="AC36" s="36"/>
      <c r="AD36" s="11"/>
      <c r="AE36" s="11"/>
      <c r="AF36" s="39"/>
      <c r="AG36" s="58">
        <v>0.22</v>
      </c>
      <c r="AH36" s="39">
        <f t="shared" si="8"/>
        <v>0</v>
      </c>
      <c r="AJ36" s="2">
        <f t="shared" si="9"/>
        <v>0</v>
      </c>
    </row>
    <row r="37" spans="2:36" x14ac:dyDescent="0.45">
      <c r="B37" s="11" t="str">
        <f>'LCAT Descriptions'!C$10</f>
        <v>Aircraft Maintenance Technician</v>
      </c>
      <c r="C37" s="11" t="s">
        <v>10</v>
      </c>
      <c r="D37" s="11" t="s">
        <v>57</v>
      </c>
      <c r="E37" s="11" t="str">
        <f t="shared" si="10"/>
        <v>Geo Location 10</v>
      </c>
      <c r="F37" s="30"/>
      <c r="G37" s="30"/>
      <c r="H37" s="30"/>
      <c r="I37" s="30"/>
      <c r="J37" s="30"/>
      <c r="K37" s="30"/>
      <c r="L37" s="30"/>
      <c r="M37" s="30"/>
      <c r="N37" s="30"/>
      <c r="O37" s="30"/>
      <c r="P37" s="30"/>
      <c r="Q37" s="30"/>
      <c r="R37" s="30"/>
      <c r="S37" s="30"/>
      <c r="T37" s="30"/>
      <c r="U37" s="12" t="str">
        <f t="shared" si="1"/>
        <v/>
      </c>
      <c r="V37" s="12" t="str">
        <f t="shared" si="2"/>
        <v/>
      </c>
      <c r="W37" s="12" t="str">
        <f t="shared" si="3"/>
        <v/>
      </c>
      <c r="X37" s="12" t="str">
        <f t="shared" si="4"/>
        <v/>
      </c>
      <c r="Y37" s="12" t="str">
        <f t="shared" si="5"/>
        <v/>
      </c>
      <c r="AA37" s="35">
        <f>INDEX(Geo!D$8:D$17, MATCH(E37, Geo!C$8:C$17,0),1)</f>
        <v>0</v>
      </c>
      <c r="AB37" s="36">
        <f t="shared" si="7"/>
        <v>0</v>
      </c>
      <c r="AC37" s="36"/>
      <c r="AD37" s="11"/>
      <c r="AE37" s="11"/>
      <c r="AF37" s="39"/>
      <c r="AG37" s="58">
        <v>0.22</v>
      </c>
      <c r="AH37" s="39">
        <f t="shared" si="8"/>
        <v>0</v>
      </c>
      <c r="AJ37" s="2">
        <f t="shared" si="9"/>
        <v>0</v>
      </c>
    </row>
    <row r="38" spans="2:36" x14ac:dyDescent="0.45">
      <c r="B38" s="33">
        <f>'LCAT Descriptions'!C$11</f>
        <v>0</v>
      </c>
      <c r="C38" s="11" t="s">
        <v>10</v>
      </c>
      <c r="D38" s="11" t="s">
        <v>57</v>
      </c>
      <c r="E38" s="11" t="str">
        <f t="shared" si="10"/>
        <v>US National Average</v>
      </c>
      <c r="F38" s="30"/>
      <c r="G38" s="30"/>
      <c r="H38" s="30"/>
      <c r="I38" s="30"/>
      <c r="J38" s="30"/>
      <c r="K38" s="30"/>
      <c r="L38" s="30"/>
      <c r="M38" s="30"/>
      <c r="N38" s="30"/>
      <c r="O38" s="30"/>
      <c r="P38" s="30"/>
      <c r="Q38" s="30"/>
      <c r="R38" s="30"/>
      <c r="S38" s="30"/>
      <c r="T38" s="30"/>
      <c r="U38" s="12" t="str">
        <f t="shared" si="1"/>
        <v/>
      </c>
      <c r="V38" s="12" t="str">
        <f t="shared" si="2"/>
        <v/>
      </c>
      <c r="W38" s="12" t="str">
        <f t="shared" si="3"/>
        <v/>
      </c>
      <c r="X38" s="12" t="str">
        <f t="shared" si="4"/>
        <v/>
      </c>
      <c r="Y38" s="12" t="str">
        <f t="shared" si="5"/>
        <v/>
      </c>
      <c r="AA38" s="35">
        <f>INDEX(Geo!D$8:D$17, MATCH(E38, Geo!C$8:C$17,0),1)</f>
        <v>1</v>
      </c>
      <c r="AB38" s="36">
        <f t="shared" si="7"/>
        <v>0</v>
      </c>
      <c r="AC38" s="36"/>
      <c r="AD38" s="11"/>
      <c r="AE38" s="11"/>
      <c r="AF38" s="39"/>
      <c r="AG38" s="58">
        <v>0.22</v>
      </c>
      <c r="AH38" s="39">
        <f t="shared" si="8"/>
        <v>0</v>
      </c>
      <c r="AJ38" s="2">
        <f t="shared" si="9"/>
        <v>0</v>
      </c>
    </row>
    <row r="39" spans="2:36" x14ac:dyDescent="0.45">
      <c r="B39" s="33">
        <f>'LCAT Descriptions'!C$11</f>
        <v>0</v>
      </c>
      <c r="C39" s="11" t="s">
        <v>10</v>
      </c>
      <c r="D39" s="11" t="s">
        <v>57</v>
      </c>
      <c r="E39" s="11" t="str">
        <f t="shared" si="10"/>
        <v>Geo Location 2</v>
      </c>
      <c r="F39" s="30"/>
      <c r="G39" s="30"/>
      <c r="H39" s="30"/>
      <c r="I39" s="30"/>
      <c r="J39" s="30"/>
      <c r="K39" s="30"/>
      <c r="L39" s="30"/>
      <c r="M39" s="30"/>
      <c r="N39" s="30"/>
      <c r="O39" s="30"/>
      <c r="P39" s="30"/>
      <c r="Q39" s="30"/>
      <c r="R39" s="30"/>
      <c r="S39" s="30"/>
      <c r="T39" s="30"/>
      <c r="U39" s="12" t="str">
        <f t="shared" si="1"/>
        <v/>
      </c>
      <c r="V39" s="12" t="str">
        <f t="shared" si="2"/>
        <v/>
      </c>
      <c r="W39" s="12" t="str">
        <f t="shared" si="3"/>
        <v/>
      </c>
      <c r="X39" s="12" t="str">
        <f t="shared" si="4"/>
        <v/>
      </c>
      <c r="Y39" s="12" t="str">
        <f t="shared" si="5"/>
        <v/>
      </c>
      <c r="AA39" s="35">
        <f>INDEX(Geo!D$8:D$17, MATCH(E39, Geo!C$8:C$17,0),1)</f>
        <v>0</v>
      </c>
      <c r="AB39" s="36">
        <f t="shared" si="7"/>
        <v>0</v>
      </c>
      <c r="AC39" s="36"/>
      <c r="AD39" s="11"/>
      <c r="AE39" s="11"/>
      <c r="AF39" s="39"/>
      <c r="AG39" s="58">
        <v>0.22</v>
      </c>
      <c r="AH39" s="39">
        <f t="shared" si="8"/>
        <v>0</v>
      </c>
      <c r="AJ39" s="2">
        <f t="shared" si="9"/>
        <v>0</v>
      </c>
    </row>
    <row r="40" spans="2:36" x14ac:dyDescent="0.45">
      <c r="B40" s="33">
        <f>'LCAT Descriptions'!C$11</f>
        <v>0</v>
      </c>
      <c r="C40" s="11" t="s">
        <v>10</v>
      </c>
      <c r="D40" s="11" t="s">
        <v>57</v>
      </c>
      <c r="E40" s="11" t="str">
        <f t="shared" si="10"/>
        <v>Geo Location 3</v>
      </c>
      <c r="F40" s="30"/>
      <c r="G40" s="30"/>
      <c r="H40" s="30"/>
      <c r="I40" s="30"/>
      <c r="J40" s="30"/>
      <c r="K40" s="30"/>
      <c r="L40" s="30"/>
      <c r="M40" s="30"/>
      <c r="N40" s="30"/>
      <c r="O40" s="30"/>
      <c r="P40" s="30"/>
      <c r="Q40" s="30"/>
      <c r="R40" s="30"/>
      <c r="S40" s="30"/>
      <c r="T40" s="30"/>
      <c r="U40" s="12" t="str">
        <f t="shared" si="1"/>
        <v/>
      </c>
      <c r="V40" s="12" t="str">
        <f t="shared" si="2"/>
        <v/>
      </c>
      <c r="W40" s="12" t="str">
        <f t="shared" si="3"/>
        <v/>
      </c>
      <c r="X40" s="12" t="str">
        <f t="shared" si="4"/>
        <v/>
      </c>
      <c r="Y40" s="12" t="str">
        <f t="shared" si="5"/>
        <v/>
      </c>
      <c r="AA40" s="35">
        <f>INDEX(Geo!D$8:D$17, MATCH(E40, Geo!C$8:C$17,0),1)</f>
        <v>0</v>
      </c>
      <c r="AB40" s="36">
        <f t="shared" si="7"/>
        <v>0</v>
      </c>
      <c r="AC40" s="36"/>
      <c r="AD40" s="11"/>
      <c r="AE40" s="11"/>
      <c r="AF40" s="39"/>
      <c r="AG40" s="58">
        <v>0.22</v>
      </c>
      <c r="AH40" s="39">
        <f t="shared" si="8"/>
        <v>0</v>
      </c>
      <c r="AJ40" s="2">
        <f t="shared" si="9"/>
        <v>0</v>
      </c>
    </row>
    <row r="41" spans="2:36" x14ac:dyDescent="0.45">
      <c r="B41" s="33">
        <f>'LCAT Descriptions'!C$11</f>
        <v>0</v>
      </c>
      <c r="C41" s="11" t="s">
        <v>10</v>
      </c>
      <c r="D41" s="11" t="s">
        <v>57</v>
      </c>
      <c r="E41" s="11" t="str">
        <f t="shared" si="10"/>
        <v>Geo Location 4</v>
      </c>
      <c r="F41" s="30"/>
      <c r="G41" s="30"/>
      <c r="H41" s="30"/>
      <c r="I41" s="30"/>
      <c r="J41" s="30"/>
      <c r="K41" s="30"/>
      <c r="L41" s="30"/>
      <c r="M41" s="30"/>
      <c r="N41" s="30"/>
      <c r="O41" s="30"/>
      <c r="P41" s="30"/>
      <c r="Q41" s="30"/>
      <c r="R41" s="30"/>
      <c r="S41" s="30"/>
      <c r="T41" s="30"/>
      <c r="U41" s="12" t="str">
        <f t="shared" si="1"/>
        <v/>
      </c>
      <c r="V41" s="12" t="str">
        <f t="shared" si="2"/>
        <v/>
      </c>
      <c r="W41" s="12" t="str">
        <f t="shared" si="3"/>
        <v/>
      </c>
      <c r="X41" s="12" t="str">
        <f t="shared" si="4"/>
        <v/>
      </c>
      <c r="Y41" s="12" t="str">
        <f t="shared" si="5"/>
        <v/>
      </c>
      <c r="AA41" s="35">
        <f>INDEX(Geo!D$8:D$17, MATCH(E41, Geo!C$8:C$17,0),1)</f>
        <v>0</v>
      </c>
      <c r="AB41" s="36">
        <f t="shared" si="7"/>
        <v>0</v>
      </c>
      <c r="AC41" s="36"/>
      <c r="AD41" s="11"/>
      <c r="AE41" s="11"/>
      <c r="AF41" s="39"/>
      <c r="AG41" s="58">
        <v>0.22</v>
      </c>
      <c r="AH41" s="39">
        <f t="shared" si="8"/>
        <v>0</v>
      </c>
      <c r="AJ41" s="2">
        <f t="shared" si="9"/>
        <v>0</v>
      </c>
    </row>
    <row r="42" spans="2:36" x14ac:dyDescent="0.45">
      <c r="B42" s="33">
        <f>'LCAT Descriptions'!C$11</f>
        <v>0</v>
      </c>
      <c r="C42" s="11" t="s">
        <v>10</v>
      </c>
      <c r="D42" s="11" t="s">
        <v>57</v>
      </c>
      <c r="E42" s="11" t="str">
        <f t="shared" si="10"/>
        <v>Geo Location 5</v>
      </c>
      <c r="F42" s="30"/>
      <c r="G42" s="30"/>
      <c r="H42" s="30"/>
      <c r="I42" s="30"/>
      <c r="J42" s="30"/>
      <c r="K42" s="30"/>
      <c r="L42" s="30"/>
      <c r="M42" s="30"/>
      <c r="N42" s="30"/>
      <c r="O42" s="30"/>
      <c r="P42" s="30"/>
      <c r="Q42" s="30"/>
      <c r="R42" s="30"/>
      <c r="S42" s="30"/>
      <c r="T42" s="30"/>
      <c r="U42" s="12" t="str">
        <f t="shared" si="1"/>
        <v/>
      </c>
      <c r="V42" s="12" t="str">
        <f t="shared" si="2"/>
        <v/>
      </c>
      <c r="W42" s="12" t="str">
        <f t="shared" si="3"/>
        <v/>
      </c>
      <c r="X42" s="12" t="str">
        <f t="shared" si="4"/>
        <v/>
      </c>
      <c r="Y42" s="12" t="str">
        <f t="shared" si="5"/>
        <v/>
      </c>
      <c r="AA42" s="35">
        <f>INDEX(Geo!D$8:D$17, MATCH(E42, Geo!C$8:C$17,0),1)</f>
        <v>0</v>
      </c>
      <c r="AB42" s="36">
        <f t="shared" si="7"/>
        <v>0</v>
      </c>
      <c r="AC42" s="36"/>
      <c r="AD42" s="11"/>
      <c r="AE42" s="11"/>
      <c r="AF42" s="39"/>
      <c r="AG42" s="58">
        <v>0.22</v>
      </c>
      <c r="AH42" s="39">
        <f t="shared" si="8"/>
        <v>0</v>
      </c>
      <c r="AJ42" s="2">
        <f t="shared" si="9"/>
        <v>0</v>
      </c>
    </row>
    <row r="43" spans="2:36" x14ac:dyDescent="0.45">
      <c r="B43" s="33">
        <f>'LCAT Descriptions'!C$11</f>
        <v>0</v>
      </c>
      <c r="C43" s="11" t="s">
        <v>10</v>
      </c>
      <c r="D43" s="11" t="s">
        <v>57</v>
      </c>
      <c r="E43" s="11" t="str">
        <f t="shared" si="10"/>
        <v>Geo Location 6</v>
      </c>
      <c r="F43" s="30"/>
      <c r="G43" s="30"/>
      <c r="H43" s="30"/>
      <c r="I43" s="30"/>
      <c r="J43" s="30"/>
      <c r="K43" s="30"/>
      <c r="L43" s="30"/>
      <c r="M43" s="30"/>
      <c r="N43" s="30"/>
      <c r="O43" s="30"/>
      <c r="P43" s="30"/>
      <c r="Q43" s="30"/>
      <c r="R43" s="30"/>
      <c r="S43" s="30"/>
      <c r="T43" s="30"/>
      <c r="U43" s="12" t="str">
        <f t="shared" si="1"/>
        <v/>
      </c>
      <c r="V43" s="12" t="str">
        <f t="shared" si="2"/>
        <v/>
      </c>
      <c r="W43" s="12" t="str">
        <f t="shared" si="3"/>
        <v/>
      </c>
      <c r="X43" s="12" t="str">
        <f t="shared" si="4"/>
        <v/>
      </c>
      <c r="Y43" s="12" t="str">
        <f t="shared" si="5"/>
        <v/>
      </c>
      <c r="AA43" s="35">
        <f>INDEX(Geo!D$8:D$17, MATCH(E43, Geo!C$8:C$17,0),1)</f>
        <v>0</v>
      </c>
      <c r="AB43" s="36">
        <f t="shared" si="7"/>
        <v>0</v>
      </c>
      <c r="AC43" s="36"/>
      <c r="AD43" s="11"/>
      <c r="AE43" s="11"/>
      <c r="AF43" s="39"/>
      <c r="AG43" s="58">
        <v>0.22</v>
      </c>
      <c r="AH43" s="39">
        <f t="shared" si="8"/>
        <v>0</v>
      </c>
      <c r="AJ43" s="2">
        <f t="shared" si="9"/>
        <v>0</v>
      </c>
    </row>
    <row r="44" spans="2:36" x14ac:dyDescent="0.45">
      <c r="B44" s="33">
        <f>'LCAT Descriptions'!C$11</f>
        <v>0</v>
      </c>
      <c r="C44" s="11" t="s">
        <v>10</v>
      </c>
      <c r="D44" s="11" t="s">
        <v>57</v>
      </c>
      <c r="E44" s="11" t="str">
        <f t="shared" si="10"/>
        <v>Geo Location 7</v>
      </c>
      <c r="F44" s="30"/>
      <c r="G44" s="30"/>
      <c r="H44" s="30"/>
      <c r="I44" s="30"/>
      <c r="J44" s="30"/>
      <c r="K44" s="30"/>
      <c r="L44" s="30"/>
      <c r="M44" s="30"/>
      <c r="N44" s="30"/>
      <c r="O44" s="30"/>
      <c r="P44" s="30"/>
      <c r="Q44" s="30"/>
      <c r="R44" s="30"/>
      <c r="S44" s="30"/>
      <c r="T44" s="30"/>
      <c r="U44" s="12" t="str">
        <f t="shared" si="1"/>
        <v/>
      </c>
      <c r="V44" s="12" t="str">
        <f t="shared" si="2"/>
        <v/>
      </c>
      <c r="W44" s="12" t="str">
        <f t="shared" si="3"/>
        <v/>
      </c>
      <c r="X44" s="12" t="str">
        <f t="shared" si="4"/>
        <v/>
      </c>
      <c r="Y44" s="12" t="str">
        <f t="shared" si="5"/>
        <v/>
      </c>
      <c r="AA44" s="35">
        <f>INDEX(Geo!D$8:D$17, MATCH(E44, Geo!C$8:C$17,0),1)</f>
        <v>0</v>
      </c>
      <c r="AB44" s="36">
        <f t="shared" si="7"/>
        <v>0</v>
      </c>
      <c r="AC44" s="36"/>
      <c r="AD44" s="11"/>
      <c r="AE44" s="11"/>
      <c r="AF44" s="39"/>
      <c r="AG44" s="58">
        <v>0.22</v>
      </c>
      <c r="AH44" s="39">
        <f t="shared" si="8"/>
        <v>0</v>
      </c>
      <c r="AJ44" s="2">
        <f t="shared" si="9"/>
        <v>0</v>
      </c>
    </row>
    <row r="45" spans="2:36" x14ac:dyDescent="0.45">
      <c r="B45" s="33">
        <f>'LCAT Descriptions'!C$11</f>
        <v>0</v>
      </c>
      <c r="C45" s="11" t="s">
        <v>10</v>
      </c>
      <c r="D45" s="11" t="s">
        <v>57</v>
      </c>
      <c r="E45" s="11" t="str">
        <f t="shared" si="10"/>
        <v>Geo Location 8</v>
      </c>
      <c r="F45" s="30"/>
      <c r="G45" s="30"/>
      <c r="H45" s="30"/>
      <c r="I45" s="30"/>
      <c r="J45" s="30"/>
      <c r="K45" s="30"/>
      <c r="L45" s="30"/>
      <c r="M45" s="30"/>
      <c r="N45" s="30"/>
      <c r="O45" s="30"/>
      <c r="P45" s="30"/>
      <c r="Q45" s="30"/>
      <c r="R45" s="30"/>
      <c r="S45" s="30"/>
      <c r="T45" s="30"/>
      <c r="U45" s="12" t="str">
        <f t="shared" si="1"/>
        <v/>
      </c>
      <c r="V45" s="12" t="str">
        <f t="shared" si="2"/>
        <v/>
      </c>
      <c r="W45" s="12" t="str">
        <f t="shared" si="3"/>
        <v/>
      </c>
      <c r="X45" s="12" t="str">
        <f t="shared" si="4"/>
        <v/>
      </c>
      <c r="Y45" s="12" t="str">
        <f t="shared" si="5"/>
        <v/>
      </c>
      <c r="AA45" s="35">
        <f>INDEX(Geo!D$8:D$17, MATCH(E45, Geo!C$8:C$17,0),1)</f>
        <v>0</v>
      </c>
      <c r="AB45" s="36">
        <f t="shared" si="7"/>
        <v>0</v>
      </c>
      <c r="AC45" s="36"/>
      <c r="AD45" s="11"/>
      <c r="AE45" s="11"/>
      <c r="AF45" s="39"/>
      <c r="AG45" s="58">
        <v>0.22</v>
      </c>
      <c r="AH45" s="39">
        <f t="shared" si="8"/>
        <v>0</v>
      </c>
      <c r="AJ45" s="2">
        <f t="shared" si="9"/>
        <v>0</v>
      </c>
    </row>
    <row r="46" spans="2:36" x14ac:dyDescent="0.45">
      <c r="B46" s="33">
        <f>'LCAT Descriptions'!C$11</f>
        <v>0</v>
      </c>
      <c r="C46" s="11" t="s">
        <v>10</v>
      </c>
      <c r="D46" s="11" t="s">
        <v>57</v>
      </c>
      <c r="E46" s="11" t="str">
        <f t="shared" si="10"/>
        <v>Geo Location 9</v>
      </c>
      <c r="F46" s="30"/>
      <c r="G46" s="30"/>
      <c r="H46" s="30"/>
      <c r="I46" s="30"/>
      <c r="J46" s="30"/>
      <c r="K46" s="30"/>
      <c r="L46" s="30"/>
      <c r="M46" s="30"/>
      <c r="N46" s="30"/>
      <c r="O46" s="30"/>
      <c r="P46" s="30"/>
      <c r="Q46" s="30"/>
      <c r="R46" s="30"/>
      <c r="S46" s="30"/>
      <c r="T46" s="30"/>
      <c r="U46" s="12" t="str">
        <f t="shared" si="1"/>
        <v/>
      </c>
      <c r="V46" s="12" t="str">
        <f t="shared" si="2"/>
        <v/>
      </c>
      <c r="W46" s="12" t="str">
        <f t="shared" si="3"/>
        <v/>
      </c>
      <c r="X46" s="12" t="str">
        <f t="shared" si="4"/>
        <v/>
      </c>
      <c r="Y46" s="12" t="str">
        <f t="shared" si="5"/>
        <v/>
      </c>
      <c r="AA46" s="35">
        <f>INDEX(Geo!D$8:D$17, MATCH(E46, Geo!C$8:C$17,0),1)</f>
        <v>0</v>
      </c>
      <c r="AB46" s="36">
        <f t="shared" si="7"/>
        <v>0</v>
      </c>
      <c r="AC46" s="36"/>
      <c r="AD46" s="11"/>
      <c r="AE46" s="11"/>
      <c r="AF46" s="39"/>
      <c r="AG46" s="58">
        <v>0.22</v>
      </c>
      <c r="AH46" s="39">
        <f t="shared" si="8"/>
        <v>0</v>
      </c>
      <c r="AJ46" s="2">
        <f t="shared" si="9"/>
        <v>0</v>
      </c>
    </row>
    <row r="47" spans="2:36" x14ac:dyDescent="0.45">
      <c r="B47" s="33">
        <f>'LCAT Descriptions'!C$11</f>
        <v>0</v>
      </c>
      <c r="C47" s="11" t="s">
        <v>10</v>
      </c>
      <c r="D47" s="11" t="s">
        <v>57</v>
      </c>
      <c r="E47" s="11" t="str">
        <f t="shared" si="10"/>
        <v>Geo Location 10</v>
      </c>
      <c r="F47" s="30"/>
      <c r="G47" s="30"/>
      <c r="H47" s="30"/>
      <c r="I47" s="30"/>
      <c r="J47" s="30"/>
      <c r="K47" s="30"/>
      <c r="L47" s="30"/>
      <c r="M47" s="30"/>
      <c r="N47" s="30"/>
      <c r="O47" s="30"/>
      <c r="P47" s="30"/>
      <c r="Q47" s="30"/>
      <c r="R47" s="30"/>
      <c r="S47" s="30"/>
      <c r="T47" s="30"/>
      <c r="U47" s="12" t="str">
        <f t="shared" si="1"/>
        <v/>
      </c>
      <c r="V47" s="12" t="str">
        <f t="shared" si="2"/>
        <v/>
      </c>
      <c r="W47" s="12" t="str">
        <f t="shared" si="3"/>
        <v/>
      </c>
      <c r="X47" s="12" t="str">
        <f t="shared" si="4"/>
        <v/>
      </c>
      <c r="Y47" s="12" t="str">
        <f t="shared" si="5"/>
        <v/>
      </c>
      <c r="AA47" s="35">
        <f>INDEX(Geo!D$8:D$17, MATCH(E47, Geo!C$8:C$17,0),1)</f>
        <v>0</v>
      </c>
      <c r="AB47" s="36">
        <f t="shared" si="7"/>
        <v>0</v>
      </c>
      <c r="AC47" s="36"/>
      <c r="AD47" s="11"/>
      <c r="AE47" s="11"/>
      <c r="AF47" s="39"/>
      <c r="AG47" s="58">
        <v>0.22</v>
      </c>
      <c r="AH47" s="39">
        <f t="shared" si="8"/>
        <v>0</v>
      </c>
      <c r="AJ47" s="2">
        <f t="shared" si="9"/>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BA5C8-2875-4B21-88F6-7E3E82A07D31}">
  <sheetPr>
    <tabColor theme="5" tint="0.59999389629810485"/>
  </sheetPr>
  <dimension ref="B3:S703"/>
  <sheetViews>
    <sheetView showGridLines="0" topLeftCell="B533" zoomScale="120" zoomScaleNormal="120" workbookViewId="0">
      <selection activeCell="P588" sqref="P588"/>
    </sheetView>
  </sheetViews>
  <sheetFormatPr defaultRowHeight="14.25" x14ac:dyDescent="0.45"/>
  <cols>
    <col min="18" max="18" width="12.86328125" customWidth="1"/>
    <col min="19" max="19" width="12.59765625" style="4" customWidth="1"/>
  </cols>
  <sheetData>
    <row r="3" spans="3:15" x14ac:dyDescent="0.45">
      <c r="C3" s="48">
        <v>1</v>
      </c>
      <c r="D3" s="15" t="s">
        <v>79</v>
      </c>
    </row>
    <row r="4" spans="3:15" x14ac:dyDescent="0.45">
      <c r="C4" s="48">
        <v>2</v>
      </c>
      <c r="D4" s="15" t="s">
        <v>80</v>
      </c>
    </row>
    <row r="5" spans="3:15" x14ac:dyDescent="0.45">
      <c r="C5" s="48">
        <v>3</v>
      </c>
      <c r="D5" s="15" t="s">
        <v>81</v>
      </c>
    </row>
    <row r="6" spans="3:15" x14ac:dyDescent="0.45">
      <c r="C6" s="48">
        <v>4</v>
      </c>
      <c r="D6" s="15" t="s">
        <v>82</v>
      </c>
    </row>
    <row r="8" spans="3:15" x14ac:dyDescent="0.45">
      <c r="D8" s="11"/>
      <c r="E8" s="11"/>
      <c r="F8" s="11"/>
      <c r="G8" s="11"/>
      <c r="H8" s="11"/>
      <c r="I8" s="11"/>
      <c r="J8" s="11"/>
      <c r="K8" s="11"/>
      <c r="L8" s="11"/>
      <c r="M8" s="11"/>
      <c r="N8" s="11"/>
      <c r="O8" s="11"/>
    </row>
    <row r="9" spans="3:15" x14ac:dyDescent="0.45">
      <c r="D9" s="11"/>
      <c r="E9" s="11"/>
      <c r="F9" s="11"/>
      <c r="G9" s="11"/>
      <c r="H9" s="11"/>
      <c r="I9" s="11"/>
      <c r="J9" s="11"/>
      <c r="K9" s="11"/>
      <c r="L9" s="11"/>
      <c r="M9" s="11"/>
      <c r="N9" s="11"/>
      <c r="O9" s="11"/>
    </row>
    <row r="10" spans="3:15" x14ac:dyDescent="0.45">
      <c r="D10" s="11"/>
      <c r="E10" s="11"/>
      <c r="F10" s="11"/>
      <c r="G10" s="11"/>
      <c r="H10" s="11"/>
      <c r="I10" s="11"/>
      <c r="J10" s="11"/>
      <c r="K10" s="11"/>
      <c r="L10" s="11"/>
      <c r="M10" s="11"/>
      <c r="N10" s="11"/>
      <c r="O10" s="11"/>
    </row>
    <row r="12" spans="3:15" x14ac:dyDescent="0.45">
      <c r="D12" s="17" t="s">
        <v>83</v>
      </c>
    </row>
    <row r="13" spans="3:15" x14ac:dyDescent="0.45">
      <c r="D13" s="17" t="s">
        <v>84</v>
      </c>
    </row>
    <row r="14" spans="3:15" x14ac:dyDescent="0.45">
      <c r="D14" s="17" t="s">
        <v>85</v>
      </c>
    </row>
    <row r="15" spans="3:15" x14ac:dyDescent="0.45">
      <c r="D15" s="17" t="s">
        <v>86</v>
      </c>
    </row>
    <row r="16" spans="3:15" x14ac:dyDescent="0.45">
      <c r="D16" s="17" t="s">
        <v>87</v>
      </c>
    </row>
    <row r="17" spans="4:4" x14ac:dyDescent="0.45">
      <c r="D17" s="17" t="s">
        <v>87</v>
      </c>
    </row>
    <row r="18" spans="4:4" x14ac:dyDescent="0.45">
      <c r="D18" s="17" t="s">
        <v>87</v>
      </c>
    </row>
    <row r="19" spans="4:4" x14ac:dyDescent="0.45">
      <c r="D19" s="17" t="s">
        <v>88</v>
      </c>
    </row>
    <row r="20" spans="4:4" x14ac:dyDescent="0.45">
      <c r="D20" s="17" t="s">
        <v>89</v>
      </c>
    </row>
    <row r="21" spans="4:4" x14ac:dyDescent="0.45">
      <c r="D21" s="17" t="s">
        <v>90</v>
      </c>
    </row>
    <row r="22" spans="4:4" x14ac:dyDescent="0.45">
      <c r="D22" s="17" t="s">
        <v>91</v>
      </c>
    </row>
    <row r="23" spans="4:4" x14ac:dyDescent="0.45">
      <c r="D23" s="17" t="s">
        <v>92</v>
      </c>
    </row>
    <row r="24" spans="4:4" x14ac:dyDescent="0.45">
      <c r="D24" s="17" t="s">
        <v>93</v>
      </c>
    </row>
    <row r="25" spans="4:4" x14ac:dyDescent="0.45">
      <c r="D25" s="17" t="s">
        <v>94</v>
      </c>
    </row>
    <row r="26" spans="4:4" x14ac:dyDescent="0.45">
      <c r="D26" s="17" t="s">
        <v>95</v>
      </c>
    </row>
    <row r="27" spans="4:4" x14ac:dyDescent="0.45">
      <c r="D27" s="17" t="s">
        <v>96</v>
      </c>
    </row>
    <row r="28" spans="4:4" x14ac:dyDescent="0.45">
      <c r="D28" s="17" t="s">
        <v>97</v>
      </c>
    </row>
    <row r="29" spans="4:4" x14ac:dyDescent="0.45">
      <c r="D29" s="17" t="s">
        <v>98</v>
      </c>
    </row>
    <row r="30" spans="4:4" x14ac:dyDescent="0.45">
      <c r="D30" s="17" t="s">
        <v>99</v>
      </c>
    </row>
    <row r="31" spans="4:4" x14ac:dyDescent="0.45">
      <c r="D31" s="17" t="s">
        <v>100</v>
      </c>
    </row>
    <row r="32" spans="4:4" x14ac:dyDescent="0.45">
      <c r="D32" s="17" t="s">
        <v>101</v>
      </c>
    </row>
    <row r="33" spans="4:4" x14ac:dyDescent="0.45">
      <c r="D33" s="17" t="s">
        <v>102</v>
      </c>
    </row>
    <row r="34" spans="4:4" x14ac:dyDescent="0.45">
      <c r="D34" s="17" t="s">
        <v>103</v>
      </c>
    </row>
    <row r="35" spans="4:4" x14ac:dyDescent="0.45">
      <c r="D35" s="17" t="s">
        <v>104</v>
      </c>
    </row>
    <row r="36" spans="4:4" x14ac:dyDescent="0.45">
      <c r="D36" s="17" t="s">
        <v>105</v>
      </c>
    </row>
    <row r="37" spans="4:4" x14ac:dyDescent="0.45">
      <c r="D37" s="17" t="s">
        <v>106</v>
      </c>
    </row>
    <row r="38" spans="4:4" x14ac:dyDescent="0.45">
      <c r="D38" s="17" t="s">
        <v>107</v>
      </c>
    </row>
    <row r="39" spans="4:4" x14ac:dyDescent="0.45">
      <c r="D39" s="17" t="s">
        <v>108</v>
      </c>
    </row>
    <row r="40" spans="4:4" x14ac:dyDescent="0.45">
      <c r="D40" s="17" t="s">
        <v>109</v>
      </c>
    </row>
    <row r="41" spans="4:4" x14ac:dyDescent="0.45">
      <c r="D41" s="17" t="s">
        <v>110</v>
      </c>
    </row>
    <row r="42" spans="4:4" x14ac:dyDescent="0.45">
      <c r="D42" s="17" t="s">
        <v>103</v>
      </c>
    </row>
    <row r="43" spans="4:4" x14ac:dyDescent="0.45">
      <c r="D43" s="17" t="s">
        <v>104</v>
      </c>
    </row>
    <row r="44" spans="4:4" x14ac:dyDescent="0.45">
      <c r="D44" s="17" t="s">
        <v>97</v>
      </c>
    </row>
    <row r="45" spans="4:4" x14ac:dyDescent="0.45">
      <c r="D45" s="17" t="s">
        <v>96</v>
      </c>
    </row>
    <row r="46" spans="4:4" x14ac:dyDescent="0.45">
      <c r="D46" s="17" t="s">
        <v>111</v>
      </c>
    </row>
    <row r="47" spans="4:4" x14ac:dyDescent="0.45">
      <c r="D47" s="17" t="s">
        <v>112</v>
      </c>
    </row>
    <row r="48" spans="4:4" x14ac:dyDescent="0.45">
      <c r="D48" s="17" t="s">
        <v>113</v>
      </c>
    </row>
    <row r="49" spans="2:19" x14ac:dyDescent="0.45">
      <c r="D49" s="17" t="s">
        <v>114</v>
      </c>
    </row>
    <row r="50" spans="2:19" x14ac:dyDescent="0.45">
      <c r="D50" s="17" t="s">
        <v>115</v>
      </c>
    </row>
    <row r="51" spans="2:19" x14ac:dyDescent="0.45">
      <c r="D51" s="16"/>
    </row>
    <row r="52" spans="2:19" x14ac:dyDescent="0.45">
      <c r="D52" s="17" t="s">
        <v>116</v>
      </c>
    </row>
    <row r="53" spans="2:19" x14ac:dyDescent="0.45">
      <c r="D53" s="17" t="s">
        <v>117</v>
      </c>
    </row>
    <row r="54" spans="2:19" x14ac:dyDescent="0.45">
      <c r="D54" s="17" t="s">
        <v>118</v>
      </c>
    </row>
    <row r="55" spans="2:19" x14ac:dyDescent="0.45">
      <c r="D55" s="17" t="s">
        <v>114</v>
      </c>
    </row>
    <row r="56" spans="2:19" x14ac:dyDescent="0.45">
      <c r="D56" s="16"/>
    </row>
    <row r="57" spans="2:19" x14ac:dyDescent="0.45">
      <c r="D57" s="17" t="s">
        <v>119</v>
      </c>
    </row>
    <row r="58" spans="2:19" x14ac:dyDescent="0.45">
      <c r="D58" s="16"/>
    </row>
    <row r="59" spans="2:19" ht="57" x14ac:dyDescent="0.45">
      <c r="D59" s="17" t="s">
        <v>120</v>
      </c>
      <c r="R59" s="47" t="s">
        <v>121</v>
      </c>
      <c r="S59" s="47" t="s">
        <v>122</v>
      </c>
    </row>
    <row r="60" spans="2:19" ht="42.75" x14ac:dyDescent="0.45">
      <c r="B60" s="25" t="s">
        <v>123</v>
      </c>
      <c r="D60" s="16"/>
      <c r="R60" s="46"/>
      <c r="S60" s="25" t="s">
        <v>124</v>
      </c>
    </row>
    <row r="61" spans="2:19" x14ac:dyDescent="0.45">
      <c r="B61" s="23"/>
      <c r="D61" s="17" t="s">
        <v>125</v>
      </c>
      <c r="R61" s="46"/>
      <c r="S61" s="24"/>
    </row>
    <row r="62" spans="2:19" x14ac:dyDescent="0.45">
      <c r="B62" s="22" t="s">
        <v>126</v>
      </c>
      <c r="C62" s="6"/>
      <c r="D62" s="17" t="s">
        <v>127</v>
      </c>
      <c r="R62" s="23" t="str">
        <f t="shared" ref="R62:R66" si="0">IF(RIGHT(D62, 1)="*", RIGHT(D62, 8), RIGHT(D62, 5))</f>
        <v>14.88***</v>
      </c>
      <c r="S62" s="24">
        <v>14.88</v>
      </c>
    </row>
    <row r="63" spans="2:19" x14ac:dyDescent="0.45">
      <c r="B63" s="22" t="s">
        <v>128</v>
      </c>
      <c r="C63" s="6"/>
      <c r="D63" s="17" t="s">
        <v>129</v>
      </c>
      <c r="R63" s="23" t="str">
        <f t="shared" si="0"/>
        <v>16.71</v>
      </c>
      <c r="S63" s="24">
        <v>16.71</v>
      </c>
    </row>
    <row r="64" spans="2:19" x14ac:dyDescent="0.45">
      <c r="B64" s="22" t="s">
        <v>130</v>
      </c>
      <c r="C64" s="6"/>
      <c r="D64" s="17" t="s">
        <v>131</v>
      </c>
      <c r="R64" s="23" t="str">
        <f t="shared" si="0"/>
        <v>18.68</v>
      </c>
      <c r="S64" s="24">
        <v>18.68</v>
      </c>
    </row>
    <row r="65" spans="2:19" x14ac:dyDescent="0.45">
      <c r="B65" s="22" t="s">
        <v>132</v>
      </c>
      <c r="C65" s="6"/>
      <c r="D65" s="17" t="s">
        <v>133</v>
      </c>
      <c r="R65" s="23" t="str">
        <f t="shared" si="0"/>
        <v>22.95</v>
      </c>
      <c r="S65" s="24">
        <v>22.95</v>
      </c>
    </row>
    <row r="66" spans="2:19" x14ac:dyDescent="0.45">
      <c r="B66" s="22" t="s">
        <v>134</v>
      </c>
      <c r="C66" s="6"/>
      <c r="D66" s="17" t="s">
        <v>135</v>
      </c>
      <c r="R66" s="23" t="str">
        <f t="shared" si="0"/>
        <v>19.56</v>
      </c>
      <c r="S66" s="24">
        <v>19.559999999999999</v>
      </c>
    </row>
    <row r="67" spans="2:19" x14ac:dyDescent="0.45">
      <c r="B67" s="22" t="s">
        <v>136</v>
      </c>
      <c r="C67" s="6"/>
      <c r="D67" s="17" t="s">
        <v>137</v>
      </c>
      <c r="R67" s="23" t="str">
        <f>IF(RIGHT(D67, 1)="*", RIGHT(D67, 8), RIGHT(D67, 5))</f>
        <v>14.49***</v>
      </c>
      <c r="S67" s="24">
        <v>14.49</v>
      </c>
    </row>
    <row r="68" spans="2:19" x14ac:dyDescent="0.45">
      <c r="B68" s="22" t="s">
        <v>138</v>
      </c>
      <c r="C68" s="6"/>
      <c r="D68" s="17" t="s">
        <v>139</v>
      </c>
      <c r="R68" s="23" t="str">
        <f t="shared" ref="R68:R131" si="1">IF(RIGHT(D68, 1)="*", RIGHT(D68, 8), RIGHT(D68, 5))</f>
        <v>15.81***</v>
      </c>
      <c r="S68" s="24">
        <v>15.81</v>
      </c>
    </row>
    <row r="69" spans="2:19" x14ac:dyDescent="0.45">
      <c r="B69" s="22" t="s">
        <v>140</v>
      </c>
      <c r="C69" s="6"/>
      <c r="D69" s="17" t="s">
        <v>141</v>
      </c>
      <c r="R69" s="23" t="str">
        <f t="shared" si="1"/>
        <v>17.74</v>
      </c>
      <c r="S69" s="24">
        <v>17.739999999999998</v>
      </c>
    </row>
    <row r="70" spans="2:19" x14ac:dyDescent="0.45">
      <c r="B70" s="22" t="s">
        <v>142</v>
      </c>
      <c r="C70" s="6"/>
      <c r="D70" s="17" t="s">
        <v>143</v>
      </c>
      <c r="R70" s="23" t="str">
        <f t="shared" si="1"/>
        <v>13.50***</v>
      </c>
      <c r="S70" s="24">
        <v>13.5</v>
      </c>
    </row>
    <row r="71" spans="2:19" x14ac:dyDescent="0.45">
      <c r="B71" s="22" t="s">
        <v>144</v>
      </c>
      <c r="C71" s="6"/>
      <c r="D71" s="17" t="s">
        <v>145</v>
      </c>
      <c r="R71" s="23" t="str">
        <f t="shared" si="1"/>
        <v>14.73***</v>
      </c>
      <c r="S71" s="24">
        <v>14.73</v>
      </c>
    </row>
    <row r="72" spans="2:19" x14ac:dyDescent="0.45">
      <c r="B72" s="22" t="s">
        <v>146</v>
      </c>
      <c r="C72" s="6"/>
      <c r="D72" s="17" t="s">
        <v>147</v>
      </c>
      <c r="R72" s="23" t="str">
        <f t="shared" si="1"/>
        <v>19.91</v>
      </c>
      <c r="S72" s="24">
        <v>19.91</v>
      </c>
    </row>
    <row r="73" spans="2:19" x14ac:dyDescent="0.45">
      <c r="B73" s="22" t="s">
        <v>148</v>
      </c>
      <c r="C73" s="6"/>
      <c r="D73" s="17" t="s">
        <v>149</v>
      </c>
      <c r="R73" s="23" t="str">
        <f t="shared" si="1"/>
        <v>15.57***</v>
      </c>
      <c r="S73" s="24">
        <v>15.57</v>
      </c>
    </row>
    <row r="74" spans="2:19" x14ac:dyDescent="0.45">
      <c r="B74" s="22" t="s">
        <v>150</v>
      </c>
      <c r="C74" s="6"/>
      <c r="D74" s="17" t="s">
        <v>151</v>
      </c>
      <c r="R74" s="23" t="str">
        <f t="shared" si="1"/>
        <v>15.57***</v>
      </c>
      <c r="S74" s="24">
        <v>15.57</v>
      </c>
    </row>
    <row r="75" spans="2:19" x14ac:dyDescent="0.45">
      <c r="B75" s="22" t="s">
        <v>152</v>
      </c>
      <c r="C75" s="6"/>
      <c r="D75" s="17" t="s">
        <v>153</v>
      </c>
      <c r="R75" s="23" t="str">
        <f t="shared" si="1"/>
        <v>14.28***</v>
      </c>
      <c r="S75" s="24">
        <v>14.28</v>
      </c>
    </row>
    <row r="76" spans="2:19" x14ac:dyDescent="0.45">
      <c r="B76" s="22" t="s">
        <v>154</v>
      </c>
      <c r="C76" s="6"/>
      <c r="D76" s="17" t="s">
        <v>155</v>
      </c>
      <c r="R76" s="23" t="str">
        <f t="shared" si="1"/>
        <v>15.58***</v>
      </c>
      <c r="S76" s="24">
        <v>15.58</v>
      </c>
    </row>
    <row r="77" spans="2:19" x14ac:dyDescent="0.45">
      <c r="B77" s="22" t="s">
        <v>156</v>
      </c>
      <c r="C77" s="6"/>
      <c r="D77" s="17" t="s">
        <v>157</v>
      </c>
      <c r="R77" s="23" t="str">
        <f t="shared" si="1"/>
        <v>17.50</v>
      </c>
      <c r="S77" s="24">
        <v>17.5</v>
      </c>
    </row>
    <row r="78" spans="2:19" x14ac:dyDescent="0.45">
      <c r="B78" s="22" t="s">
        <v>158</v>
      </c>
      <c r="C78" s="6"/>
      <c r="D78" s="17" t="s">
        <v>159</v>
      </c>
      <c r="R78" s="23" t="str">
        <f t="shared" si="1"/>
        <v>21.80</v>
      </c>
      <c r="S78" s="24">
        <v>21.8</v>
      </c>
    </row>
    <row r="79" spans="2:19" x14ac:dyDescent="0.45">
      <c r="B79" s="22" t="s">
        <v>160</v>
      </c>
      <c r="C79" s="6"/>
      <c r="D79" s="17" t="s">
        <v>161</v>
      </c>
      <c r="R79" s="23" t="str">
        <f t="shared" si="1"/>
        <v>12.69***</v>
      </c>
      <c r="S79" s="24">
        <v>12.69</v>
      </c>
    </row>
    <row r="80" spans="2:19" x14ac:dyDescent="0.45">
      <c r="B80" s="22" t="s">
        <v>162</v>
      </c>
      <c r="C80" s="6"/>
      <c r="D80" s="17" t="s">
        <v>163</v>
      </c>
      <c r="R80" s="23" t="str">
        <f t="shared" si="1"/>
        <v>15.07***</v>
      </c>
      <c r="S80" s="24">
        <v>15.07</v>
      </c>
    </row>
    <row r="81" spans="2:19" x14ac:dyDescent="0.45">
      <c r="B81" s="22" t="s">
        <v>164</v>
      </c>
      <c r="C81" s="6"/>
      <c r="D81" s="17" t="s">
        <v>165</v>
      </c>
      <c r="R81" s="23" t="str">
        <f t="shared" si="1"/>
        <v>16.45</v>
      </c>
      <c r="S81" s="24">
        <v>16.45</v>
      </c>
    </row>
    <row r="82" spans="2:19" x14ac:dyDescent="0.45">
      <c r="B82" s="22" t="s">
        <v>166</v>
      </c>
      <c r="C82" s="6"/>
      <c r="D82" s="17" t="s">
        <v>167</v>
      </c>
      <c r="R82" s="23" t="str">
        <f t="shared" si="1"/>
        <v>17.50</v>
      </c>
      <c r="S82" s="24">
        <v>17.5</v>
      </c>
    </row>
    <row r="83" spans="2:19" x14ac:dyDescent="0.45">
      <c r="B83" s="22" t="s">
        <v>168</v>
      </c>
      <c r="C83" s="6"/>
      <c r="D83" s="17" t="s">
        <v>169</v>
      </c>
      <c r="R83" s="23" t="str">
        <f t="shared" si="1"/>
        <v>19.58</v>
      </c>
      <c r="S83" s="24">
        <v>19.579999999999998</v>
      </c>
    </row>
    <row r="84" spans="2:19" x14ac:dyDescent="0.45">
      <c r="B84" s="22" t="s">
        <v>170</v>
      </c>
      <c r="C84" s="6"/>
      <c r="D84" s="17" t="s">
        <v>171</v>
      </c>
      <c r="R84" s="23" t="str">
        <f t="shared" si="1"/>
        <v>21.82</v>
      </c>
      <c r="S84" s="24">
        <v>21.82</v>
      </c>
    </row>
    <row r="85" spans="2:19" x14ac:dyDescent="0.45">
      <c r="B85" s="22" t="s">
        <v>172</v>
      </c>
      <c r="C85" s="6"/>
      <c r="D85" s="17" t="s">
        <v>173</v>
      </c>
      <c r="R85" s="23" t="str">
        <f t="shared" si="1"/>
        <v>22.72</v>
      </c>
      <c r="S85" s="24">
        <v>22.72</v>
      </c>
    </row>
    <row r="86" spans="2:19" x14ac:dyDescent="0.45">
      <c r="B86" s="22" t="s">
        <v>174</v>
      </c>
      <c r="C86" s="6"/>
      <c r="D86" s="17" t="s">
        <v>175</v>
      </c>
      <c r="R86" s="23" t="str">
        <f t="shared" si="1"/>
        <v>15.29***</v>
      </c>
      <c r="S86" s="24">
        <v>15.29</v>
      </c>
    </row>
    <row r="87" spans="2:19" x14ac:dyDescent="0.45">
      <c r="B87" s="22" t="s">
        <v>176</v>
      </c>
      <c r="C87" s="6"/>
      <c r="D87" s="17" t="s">
        <v>177</v>
      </c>
      <c r="R87" s="23" t="str">
        <f t="shared" si="1"/>
        <v>17.48</v>
      </c>
      <c r="S87" s="24">
        <v>17.48</v>
      </c>
    </row>
    <row r="88" spans="2:19" x14ac:dyDescent="0.45">
      <c r="B88" s="22" t="s">
        <v>178</v>
      </c>
      <c r="C88" s="6"/>
      <c r="D88" s="17" t="s">
        <v>179</v>
      </c>
      <c r="R88" s="23" t="str">
        <f t="shared" si="1"/>
        <v>17.48</v>
      </c>
      <c r="S88" s="24">
        <v>17.48</v>
      </c>
    </row>
    <row r="89" spans="2:19" x14ac:dyDescent="0.45">
      <c r="B89" s="22" t="s">
        <v>180</v>
      </c>
      <c r="C89" s="6"/>
      <c r="D89" s="17" t="s">
        <v>181</v>
      </c>
      <c r="R89" s="23" t="str">
        <f t="shared" si="1"/>
        <v>19.56</v>
      </c>
      <c r="S89" s="24">
        <v>19.559999999999999</v>
      </c>
    </row>
    <row r="90" spans="2:19" x14ac:dyDescent="0.45">
      <c r="B90" s="22" t="s">
        <v>182</v>
      </c>
      <c r="C90" s="6"/>
      <c r="D90" s="17" t="s">
        <v>183</v>
      </c>
      <c r="R90" s="23" t="str">
        <f t="shared" si="1"/>
        <v>21.80</v>
      </c>
      <c r="S90" s="24">
        <v>21.8</v>
      </c>
    </row>
    <row r="91" spans="2:19" x14ac:dyDescent="0.45">
      <c r="B91" s="22" t="s">
        <v>184</v>
      </c>
      <c r="C91" s="6"/>
      <c r="D91" s="17" t="s">
        <v>185</v>
      </c>
      <c r="R91" s="23" t="str">
        <f t="shared" si="1"/>
        <v>17.81</v>
      </c>
      <c r="S91" s="24">
        <v>17.809999999999999</v>
      </c>
    </row>
    <row r="92" spans="2:19" x14ac:dyDescent="0.45">
      <c r="B92" s="22" t="s">
        <v>186</v>
      </c>
      <c r="C92" s="6"/>
      <c r="D92" s="17" t="s">
        <v>187</v>
      </c>
      <c r="R92" s="23" t="str">
        <f t="shared" si="1"/>
        <v>22.95</v>
      </c>
      <c r="S92" s="24">
        <v>22.95</v>
      </c>
    </row>
    <row r="93" spans="2:19" x14ac:dyDescent="0.45">
      <c r="B93" s="22" t="s">
        <v>188</v>
      </c>
      <c r="C93" s="6"/>
      <c r="D93" s="17" t="s">
        <v>189</v>
      </c>
      <c r="R93" s="23" t="str">
        <f t="shared" si="1"/>
        <v>14.69***</v>
      </c>
      <c r="S93" s="24">
        <v>14.69</v>
      </c>
    </row>
    <row r="94" spans="2:19" x14ac:dyDescent="0.45">
      <c r="B94" s="22" t="s">
        <v>190</v>
      </c>
      <c r="C94" s="6"/>
      <c r="D94" s="17" t="s">
        <v>191</v>
      </c>
      <c r="R94" s="23" t="str">
        <f t="shared" si="1"/>
        <v>14.26***</v>
      </c>
      <c r="S94" s="24">
        <v>14.26</v>
      </c>
    </row>
    <row r="95" spans="2:19" x14ac:dyDescent="0.45">
      <c r="B95" s="22" t="s">
        <v>192</v>
      </c>
      <c r="C95" s="6"/>
      <c r="D95" s="17" t="s">
        <v>193</v>
      </c>
      <c r="R95" s="23" t="str">
        <f t="shared" si="1"/>
        <v>13.55***</v>
      </c>
      <c r="S95" s="24">
        <v>13.55</v>
      </c>
    </row>
    <row r="96" spans="2:19" x14ac:dyDescent="0.45">
      <c r="B96" s="22" t="s">
        <v>194</v>
      </c>
      <c r="C96" s="6"/>
      <c r="D96" s="17" t="s">
        <v>195</v>
      </c>
      <c r="R96" s="23" t="str">
        <f t="shared" si="1"/>
        <v>14.37***</v>
      </c>
      <c r="S96" s="24">
        <v>14.37</v>
      </c>
    </row>
    <row r="97" spans="2:19" x14ac:dyDescent="0.45">
      <c r="B97" s="22" t="s">
        <v>196</v>
      </c>
      <c r="C97" s="6"/>
      <c r="D97" s="17" t="s">
        <v>197</v>
      </c>
      <c r="R97" s="23" t="str">
        <f t="shared" si="1"/>
        <v>15.19***</v>
      </c>
      <c r="S97" s="24">
        <v>15.19</v>
      </c>
    </row>
    <row r="98" spans="2:19" x14ac:dyDescent="0.45">
      <c r="B98" s="22" t="s">
        <v>198</v>
      </c>
      <c r="C98" s="6"/>
      <c r="D98" s="17" t="s">
        <v>199</v>
      </c>
      <c r="R98" s="23" t="str">
        <f t="shared" si="1"/>
        <v>15.57***</v>
      </c>
      <c r="S98" s="24">
        <v>15.57</v>
      </c>
    </row>
    <row r="99" spans="2:19" x14ac:dyDescent="0.45">
      <c r="B99" s="22" t="s">
        <v>200</v>
      </c>
      <c r="C99" s="6"/>
      <c r="D99" s="17" t="s">
        <v>201</v>
      </c>
      <c r="R99" s="23" t="str">
        <f t="shared" si="1"/>
        <v>17.48</v>
      </c>
      <c r="S99" s="24">
        <v>17.48</v>
      </c>
    </row>
    <row r="100" spans="2:19" x14ac:dyDescent="0.45">
      <c r="B100" s="22" t="s">
        <v>202</v>
      </c>
      <c r="C100" s="6"/>
      <c r="D100" s="17" t="s">
        <v>203</v>
      </c>
      <c r="R100" s="23" t="str">
        <f t="shared" si="1"/>
        <v>19.56</v>
      </c>
      <c r="S100" s="24">
        <v>19.559999999999999</v>
      </c>
    </row>
    <row r="101" spans="2:19" x14ac:dyDescent="0.45">
      <c r="B101" s="22" t="s">
        <v>204</v>
      </c>
      <c r="C101" s="6"/>
      <c r="D101" s="17" t="s">
        <v>205</v>
      </c>
      <c r="R101" s="23" t="str">
        <f t="shared" si="1"/>
        <v>tions</v>
      </c>
      <c r="S101" s="24" t="s">
        <v>206</v>
      </c>
    </row>
    <row r="102" spans="2:19" x14ac:dyDescent="0.45">
      <c r="B102" s="22" t="s">
        <v>207</v>
      </c>
      <c r="C102" s="6"/>
      <c r="D102" s="17" t="s">
        <v>208</v>
      </c>
      <c r="R102" s="23" t="str">
        <f t="shared" si="1"/>
        <v>19.99</v>
      </c>
      <c r="S102" s="24">
        <v>19.989999999999998</v>
      </c>
    </row>
    <row r="103" spans="2:19" x14ac:dyDescent="0.45">
      <c r="B103" s="22" t="s">
        <v>209</v>
      </c>
      <c r="C103" s="6"/>
      <c r="D103" s="17" t="s">
        <v>210</v>
      </c>
      <c r="R103" s="23" t="str">
        <f t="shared" si="1"/>
        <v>20.69</v>
      </c>
      <c r="S103" s="24">
        <v>20.69</v>
      </c>
    </row>
    <row r="104" spans="2:19" x14ac:dyDescent="0.45">
      <c r="B104" s="22" t="s">
        <v>211</v>
      </c>
      <c r="C104" s="6"/>
      <c r="D104" s="17" t="s">
        <v>212</v>
      </c>
      <c r="R104" s="23" t="str">
        <f t="shared" si="1"/>
        <v>18.99</v>
      </c>
      <c r="S104" s="24">
        <v>18.989999999999998</v>
      </c>
    </row>
    <row r="105" spans="2:19" x14ac:dyDescent="0.45">
      <c r="B105" s="22" t="s">
        <v>213</v>
      </c>
      <c r="C105" s="6"/>
      <c r="D105" s="17" t="s">
        <v>214</v>
      </c>
      <c r="R105" s="23" t="str">
        <f t="shared" si="1"/>
        <v>18.99</v>
      </c>
      <c r="S105" s="24">
        <v>18.989999999999998</v>
      </c>
    </row>
    <row r="106" spans="2:19" x14ac:dyDescent="0.45">
      <c r="B106" s="22" t="s">
        <v>215</v>
      </c>
      <c r="C106" s="6"/>
      <c r="D106" s="17" t="s">
        <v>216</v>
      </c>
      <c r="R106" s="23" t="str">
        <f t="shared" si="1"/>
        <v>15.65***</v>
      </c>
      <c r="S106" s="24">
        <v>15.65</v>
      </c>
    </row>
    <row r="107" spans="2:19" x14ac:dyDescent="0.45">
      <c r="B107" s="22" t="s">
        <v>217</v>
      </c>
      <c r="C107" s="6"/>
      <c r="D107" s="17" t="s">
        <v>218</v>
      </c>
      <c r="R107" s="23" t="str">
        <f t="shared" si="1"/>
        <v>20.69</v>
      </c>
      <c r="S107" s="24">
        <v>20.69</v>
      </c>
    </row>
    <row r="108" spans="2:19" x14ac:dyDescent="0.45">
      <c r="B108" s="22" t="s">
        <v>219</v>
      </c>
      <c r="C108" s="6"/>
      <c r="D108" s="17" t="s">
        <v>220</v>
      </c>
      <c r="R108" s="23" t="str">
        <f t="shared" si="1"/>
        <v>18.99</v>
      </c>
      <c r="S108" s="24">
        <v>18.989999999999998</v>
      </c>
    </row>
    <row r="109" spans="2:19" x14ac:dyDescent="0.45">
      <c r="B109" s="22" t="s">
        <v>221</v>
      </c>
      <c r="C109" s="6"/>
      <c r="D109" s="17" t="s">
        <v>222</v>
      </c>
      <c r="R109" s="23" t="str">
        <f t="shared" si="1"/>
        <v>18.88</v>
      </c>
      <c r="S109" s="24">
        <v>18.88</v>
      </c>
    </row>
    <row r="110" spans="2:19" x14ac:dyDescent="0.45">
      <c r="B110" s="22" t="s">
        <v>223</v>
      </c>
      <c r="C110" s="6"/>
      <c r="D110" s="17" t="s">
        <v>224</v>
      </c>
      <c r="R110" s="23" t="str">
        <f t="shared" si="1"/>
        <v>14.74***</v>
      </c>
      <c r="S110" s="24">
        <v>14.74</v>
      </c>
    </row>
    <row r="111" spans="2:19" x14ac:dyDescent="0.45">
      <c r="B111" s="22" t="s">
        <v>225</v>
      </c>
      <c r="C111" s="6"/>
      <c r="D111" s="17" t="s">
        <v>226</v>
      </c>
      <c r="R111" s="23" t="str">
        <f t="shared" si="1"/>
        <v>18.68</v>
      </c>
      <c r="S111" s="24">
        <v>18.68</v>
      </c>
    </row>
    <row r="112" spans="2:19" x14ac:dyDescent="0.45">
      <c r="B112" s="22" t="s">
        <v>227</v>
      </c>
      <c r="C112" s="6"/>
      <c r="D112" s="17" t="s">
        <v>228</v>
      </c>
      <c r="R112" s="23" t="str">
        <f t="shared" si="1"/>
        <v>18.99</v>
      </c>
      <c r="S112" s="24">
        <v>18.989999999999998</v>
      </c>
    </row>
    <row r="113" spans="2:19" x14ac:dyDescent="0.45">
      <c r="B113" s="22" t="s">
        <v>229</v>
      </c>
      <c r="C113" s="6"/>
      <c r="D113" s="17" t="s">
        <v>230</v>
      </c>
      <c r="R113" s="23" t="str">
        <f t="shared" si="1"/>
        <v>20.09</v>
      </c>
      <c r="S113" s="24">
        <v>20.09</v>
      </c>
    </row>
    <row r="114" spans="2:19" x14ac:dyDescent="0.45">
      <c r="B114" s="22" t="s">
        <v>231</v>
      </c>
      <c r="C114" s="6"/>
      <c r="D114" s="17" t="s">
        <v>232</v>
      </c>
      <c r="R114" s="23" t="str">
        <f t="shared" si="1"/>
        <v>18.99</v>
      </c>
      <c r="S114" s="24">
        <v>18.989999999999998</v>
      </c>
    </row>
    <row r="115" spans="2:19" x14ac:dyDescent="0.45">
      <c r="B115" s="22" t="s">
        <v>233</v>
      </c>
      <c r="C115" s="6"/>
      <c r="D115" s="17" t="s">
        <v>234</v>
      </c>
      <c r="R115" s="23" t="str">
        <f t="shared" si="1"/>
        <v>14.16***</v>
      </c>
      <c r="S115" s="24">
        <v>14.16</v>
      </c>
    </row>
    <row r="116" spans="2:19" x14ac:dyDescent="0.45">
      <c r="B116" s="22" t="s">
        <v>235</v>
      </c>
      <c r="C116" s="6"/>
      <c r="D116" s="17" t="s">
        <v>236</v>
      </c>
      <c r="R116" s="23" t="str">
        <f t="shared" si="1"/>
        <v>18.81</v>
      </c>
      <c r="S116" s="24">
        <v>18.809999999999999</v>
      </c>
    </row>
    <row r="117" spans="2:19" x14ac:dyDescent="0.45">
      <c r="B117" s="22" t="s">
        <v>237</v>
      </c>
      <c r="C117" s="6"/>
      <c r="D117" s="17" t="s">
        <v>238</v>
      </c>
      <c r="R117" s="23" t="str">
        <f t="shared" si="1"/>
        <v>tions</v>
      </c>
      <c r="S117" s="24" t="s">
        <v>206</v>
      </c>
    </row>
    <row r="118" spans="2:19" x14ac:dyDescent="0.45">
      <c r="B118" s="22" t="s">
        <v>239</v>
      </c>
      <c r="C118" s="6"/>
      <c r="D118" s="17" t="s">
        <v>240</v>
      </c>
      <c r="R118" s="23" t="str">
        <f t="shared" si="1"/>
        <v>17.78</v>
      </c>
      <c r="S118" s="24">
        <v>17.78</v>
      </c>
    </row>
    <row r="119" spans="2:19" x14ac:dyDescent="0.45">
      <c r="B119" s="22" t="s">
        <v>241</v>
      </c>
      <c r="C119" s="6"/>
      <c r="D119" s="17" t="s">
        <v>242</v>
      </c>
      <c r="R119" s="23" t="str">
        <f t="shared" si="1"/>
        <v>14.38***</v>
      </c>
      <c r="S119" s="24">
        <v>14.38</v>
      </c>
    </row>
    <row r="120" spans="2:19" x14ac:dyDescent="0.45">
      <c r="B120" s="22" t="s">
        <v>243</v>
      </c>
      <c r="C120" s="6"/>
      <c r="D120" s="17" t="s">
        <v>244</v>
      </c>
      <c r="R120" s="23" t="str">
        <f t="shared" si="1"/>
        <v>16.66</v>
      </c>
      <c r="S120" s="24">
        <v>16.66</v>
      </c>
    </row>
    <row r="121" spans="2:19" x14ac:dyDescent="0.45">
      <c r="B121" s="22" t="s">
        <v>245</v>
      </c>
      <c r="C121" s="6"/>
      <c r="D121" s="17" t="s">
        <v>246</v>
      </c>
      <c r="R121" s="23" t="str">
        <f t="shared" si="1"/>
        <v>13.34***</v>
      </c>
      <c r="S121" s="24">
        <v>13.34</v>
      </c>
    </row>
    <row r="122" spans="2:19" x14ac:dyDescent="0.45">
      <c r="B122" s="22" t="s">
        <v>247</v>
      </c>
      <c r="C122" s="6"/>
      <c r="D122" s="17" t="s">
        <v>248</v>
      </c>
      <c r="R122" s="23" t="str">
        <f t="shared" si="1"/>
        <v>13.97***</v>
      </c>
      <c r="S122" s="24">
        <v>13.97</v>
      </c>
    </row>
    <row r="123" spans="2:19" x14ac:dyDescent="0.45">
      <c r="B123" s="22" t="s">
        <v>249</v>
      </c>
      <c r="C123" s="6"/>
      <c r="D123" s="17" t="s">
        <v>250</v>
      </c>
      <c r="R123" s="23" t="str">
        <f t="shared" si="1"/>
        <v>14.92***</v>
      </c>
      <c r="S123" s="24">
        <v>14.92</v>
      </c>
    </row>
    <row r="124" spans="2:19" x14ac:dyDescent="0.45">
      <c r="B124" s="22" t="s">
        <v>251</v>
      </c>
      <c r="C124" s="6"/>
      <c r="D124" s="17" t="s">
        <v>252</v>
      </c>
      <c r="R124" s="23" t="str">
        <f t="shared" si="1"/>
        <v>12.87***</v>
      </c>
      <c r="S124" s="24">
        <v>12.87</v>
      </c>
    </row>
    <row r="125" spans="2:19" x14ac:dyDescent="0.45">
      <c r="B125" s="22" t="s">
        <v>253</v>
      </c>
      <c r="C125" s="6"/>
      <c r="D125" s="17" t="s">
        <v>254</v>
      </c>
      <c r="R125" s="23" t="str">
        <f t="shared" si="1"/>
        <v>tions</v>
      </c>
      <c r="S125" s="24" t="s">
        <v>206</v>
      </c>
    </row>
    <row r="126" spans="2:19" x14ac:dyDescent="0.45">
      <c r="B126" s="22" t="s">
        <v>255</v>
      </c>
      <c r="C126" s="6"/>
      <c r="D126" s="17" t="s">
        <v>256</v>
      </c>
      <c r="R126" s="23" t="str">
        <f t="shared" si="1"/>
        <v>24.27</v>
      </c>
      <c r="S126" s="24">
        <v>24.27</v>
      </c>
    </row>
    <row r="127" spans="2:19" x14ac:dyDescent="0.45">
      <c r="B127" s="22" t="s">
        <v>257</v>
      </c>
      <c r="C127" s="6"/>
      <c r="D127" s="17" t="s">
        <v>258</v>
      </c>
      <c r="R127" s="23" t="str">
        <f t="shared" si="1"/>
        <v>15.49***</v>
      </c>
      <c r="S127" s="24">
        <v>15.49</v>
      </c>
    </row>
    <row r="128" spans="2:19" x14ac:dyDescent="0.45">
      <c r="B128" s="22" t="s">
        <v>259</v>
      </c>
      <c r="C128" s="6"/>
      <c r="D128" s="17" t="s">
        <v>260</v>
      </c>
      <c r="R128" s="23" t="str">
        <f t="shared" si="1"/>
        <v>24.27</v>
      </c>
      <c r="S128" s="24">
        <v>24.27</v>
      </c>
    </row>
    <row r="129" spans="2:19" x14ac:dyDescent="0.45">
      <c r="B129" s="22" t="s">
        <v>261</v>
      </c>
      <c r="C129" s="6"/>
      <c r="D129" s="17" t="s">
        <v>262</v>
      </c>
      <c r="R129" s="23" t="str">
        <f t="shared" si="1"/>
        <v>18.07</v>
      </c>
      <c r="S129" s="24">
        <v>18.07</v>
      </c>
    </row>
    <row r="130" spans="2:19" x14ac:dyDescent="0.45">
      <c r="B130" s="22" t="s">
        <v>263</v>
      </c>
      <c r="C130" s="6"/>
      <c r="D130" s="17" t="s">
        <v>264</v>
      </c>
      <c r="R130" s="23" t="str">
        <f t="shared" si="1"/>
        <v>21.21</v>
      </c>
      <c r="S130" s="24">
        <v>21.21</v>
      </c>
    </row>
    <row r="131" spans="2:19" x14ac:dyDescent="0.45">
      <c r="B131" s="22" t="s">
        <v>265</v>
      </c>
      <c r="C131" s="6"/>
      <c r="D131" s="17" t="s">
        <v>266</v>
      </c>
      <c r="R131" s="23" t="str">
        <f t="shared" si="1"/>
        <v>24.27</v>
      </c>
      <c r="S131" s="24">
        <v>24.27</v>
      </c>
    </row>
    <row r="132" spans="2:19" x14ac:dyDescent="0.45">
      <c r="B132" s="22" t="s">
        <v>267</v>
      </c>
      <c r="C132" s="6"/>
      <c r="D132" s="17" t="s">
        <v>268</v>
      </c>
      <c r="R132" s="23" t="str">
        <f t="shared" ref="R132:R195" si="2">IF(RIGHT(D132, 1)="*", RIGHT(D132, 8), RIGHT(D132, 5))</f>
        <v>tions</v>
      </c>
      <c r="S132" s="24" t="s">
        <v>206</v>
      </c>
    </row>
    <row r="133" spans="2:19" x14ac:dyDescent="0.45">
      <c r="B133" s="22" t="s">
        <v>269</v>
      </c>
      <c r="C133" s="6"/>
      <c r="D133" s="17" t="s">
        <v>270</v>
      </c>
      <c r="R133" s="23" t="str">
        <f t="shared" si="2"/>
        <v>13.98***</v>
      </c>
      <c r="S133" s="24">
        <v>13.98</v>
      </c>
    </row>
    <row r="134" spans="2:19" x14ac:dyDescent="0.45">
      <c r="B134" s="22" t="s">
        <v>271</v>
      </c>
      <c r="C134" s="6"/>
      <c r="D134" s="17" t="s">
        <v>272</v>
      </c>
      <c r="R134" s="23" t="str">
        <f t="shared" si="2"/>
        <v>14.41***</v>
      </c>
      <c r="S134" s="24">
        <v>14.41</v>
      </c>
    </row>
    <row r="135" spans="2:19" x14ac:dyDescent="0.45">
      <c r="B135" s="22" t="s">
        <v>273</v>
      </c>
      <c r="C135" s="6"/>
      <c r="D135" s="17" t="s">
        <v>274</v>
      </c>
      <c r="R135" s="23" t="str">
        <f t="shared" si="2"/>
        <v>21.39</v>
      </c>
      <c r="S135" s="24">
        <v>21.39</v>
      </c>
    </row>
    <row r="136" spans="2:19" x14ac:dyDescent="0.45">
      <c r="B136" s="22" t="s">
        <v>275</v>
      </c>
      <c r="C136" s="6"/>
      <c r="D136" s="17" t="s">
        <v>276</v>
      </c>
      <c r="R136" s="23" t="str">
        <f t="shared" si="2"/>
        <v>14.41***</v>
      </c>
      <c r="S136" s="24">
        <v>14.41</v>
      </c>
    </row>
    <row r="137" spans="2:19" x14ac:dyDescent="0.45">
      <c r="B137" s="22" t="s">
        <v>277</v>
      </c>
      <c r="C137" s="6"/>
      <c r="D137" s="17" t="s">
        <v>278</v>
      </c>
      <c r="R137" s="23" t="str">
        <f t="shared" si="2"/>
        <v>14.41***</v>
      </c>
      <c r="S137" s="24">
        <v>14.41</v>
      </c>
    </row>
    <row r="138" spans="2:19" x14ac:dyDescent="0.45">
      <c r="B138" s="22" t="s">
        <v>279</v>
      </c>
      <c r="C138" s="6"/>
      <c r="D138" s="17" t="s">
        <v>280</v>
      </c>
      <c r="R138" s="23" t="str">
        <f t="shared" si="2"/>
        <v>16.82</v>
      </c>
      <c r="S138" s="24">
        <v>16.82</v>
      </c>
    </row>
    <row r="139" spans="2:19" x14ac:dyDescent="0.45">
      <c r="B139" s="22" t="s">
        <v>281</v>
      </c>
      <c r="C139" s="6"/>
      <c r="D139" s="17" t="s">
        <v>282</v>
      </c>
      <c r="R139" s="23" t="str">
        <f t="shared" si="2"/>
        <v>13.82***</v>
      </c>
      <c r="S139" s="24">
        <v>13.82</v>
      </c>
    </row>
    <row r="140" spans="2:19" x14ac:dyDescent="0.45">
      <c r="B140" s="22" t="s">
        <v>283</v>
      </c>
      <c r="C140" s="6"/>
      <c r="D140" s="17" t="s">
        <v>284</v>
      </c>
      <c r="R140" s="23" t="str">
        <f t="shared" si="2"/>
        <v>16.05***</v>
      </c>
      <c r="S140" s="24">
        <v>16.05</v>
      </c>
    </row>
    <row r="141" spans="2:19" x14ac:dyDescent="0.45">
      <c r="B141" s="22" t="s">
        <v>285</v>
      </c>
      <c r="C141" s="6"/>
      <c r="D141" s="17" t="s">
        <v>286</v>
      </c>
      <c r="R141" s="23" t="str">
        <f t="shared" si="2"/>
        <v>19.82</v>
      </c>
      <c r="S141" s="24">
        <v>19.82</v>
      </c>
    </row>
    <row r="142" spans="2:19" x14ac:dyDescent="0.45">
      <c r="B142" s="22" t="s">
        <v>287</v>
      </c>
      <c r="C142" s="6"/>
      <c r="D142" s="17" t="s">
        <v>288</v>
      </c>
      <c r="R142" s="23" t="str">
        <f t="shared" si="2"/>
        <v>16.82</v>
      </c>
      <c r="S142" s="24">
        <v>16.82</v>
      </c>
    </row>
    <row r="143" spans="2:19" x14ac:dyDescent="0.45">
      <c r="B143" s="22" t="s">
        <v>289</v>
      </c>
      <c r="C143" s="6"/>
      <c r="D143" s="17" t="s">
        <v>290</v>
      </c>
      <c r="R143" s="23" t="str">
        <f t="shared" si="2"/>
        <v>15.10***</v>
      </c>
      <c r="S143" s="24">
        <v>15.1</v>
      </c>
    </row>
    <row r="144" spans="2:19" x14ac:dyDescent="0.45">
      <c r="B144" s="22" t="s">
        <v>291</v>
      </c>
      <c r="C144" s="6"/>
      <c r="D144" s="17" t="s">
        <v>292</v>
      </c>
      <c r="R144" s="23" t="str">
        <f t="shared" si="2"/>
        <v>tions</v>
      </c>
      <c r="S144" s="24" t="s">
        <v>206</v>
      </c>
    </row>
    <row r="145" spans="2:19" x14ac:dyDescent="0.45">
      <c r="B145" s="22" t="s">
        <v>293</v>
      </c>
      <c r="C145" s="6"/>
      <c r="D145" s="17" t="s">
        <v>294</v>
      </c>
      <c r="R145" s="23" t="str">
        <f t="shared" si="2"/>
        <v>17.99</v>
      </c>
      <c r="S145" s="24">
        <v>17.989999999999998</v>
      </c>
    </row>
    <row r="146" spans="2:19" x14ac:dyDescent="0.45">
      <c r="B146" s="22" t="s">
        <v>295</v>
      </c>
      <c r="C146" s="6"/>
      <c r="D146" s="17" t="s">
        <v>296</v>
      </c>
      <c r="R146" s="23" t="str">
        <f t="shared" si="2"/>
        <v>20.40</v>
      </c>
      <c r="S146" s="24">
        <v>20.399999999999999</v>
      </c>
    </row>
    <row r="147" spans="2:19" x14ac:dyDescent="0.45">
      <c r="B147" s="22" t="s">
        <v>297</v>
      </c>
      <c r="C147" s="6"/>
      <c r="D147" s="17" t="s">
        <v>298</v>
      </c>
      <c r="R147" s="23" t="str">
        <f t="shared" si="2"/>
        <v>27.99</v>
      </c>
      <c r="S147" s="24">
        <v>27.99</v>
      </c>
    </row>
    <row r="148" spans="2:19" x14ac:dyDescent="0.45">
      <c r="B148" s="22" t="s">
        <v>299</v>
      </c>
      <c r="C148" s="6"/>
      <c r="D148" s="17" t="s">
        <v>300</v>
      </c>
      <c r="R148" s="23" t="str">
        <f t="shared" si="2"/>
        <v>28.90</v>
      </c>
      <c r="S148" s="24">
        <v>28.9</v>
      </c>
    </row>
    <row r="149" spans="2:19" x14ac:dyDescent="0.45">
      <c r="B149" s="22" t="s">
        <v>301</v>
      </c>
      <c r="C149" s="6"/>
      <c r="D149" s="17" t="s">
        <v>302</v>
      </c>
      <c r="R149" s="23" t="str">
        <f t="shared" si="2"/>
        <v>17.77</v>
      </c>
      <c r="S149" s="24">
        <v>17.77</v>
      </c>
    </row>
    <row r="150" spans="2:19" x14ac:dyDescent="0.45">
      <c r="B150" s="22" t="s">
        <v>303</v>
      </c>
      <c r="C150" s="6"/>
      <c r="D150" s="17" t="s">
        <v>304</v>
      </c>
      <c r="R150" s="23" t="str">
        <f t="shared" si="2"/>
        <v>40.36</v>
      </c>
      <c r="S150" s="24">
        <v>40.36</v>
      </c>
    </row>
    <row r="151" spans="2:19" x14ac:dyDescent="0.45">
      <c r="B151" s="22" t="s">
        <v>305</v>
      </c>
      <c r="C151" s="6"/>
      <c r="D151" s="17" t="s">
        <v>306</v>
      </c>
      <c r="R151" s="23" t="str">
        <f t="shared" si="2"/>
        <v>30.92</v>
      </c>
      <c r="S151" s="24">
        <v>30.92</v>
      </c>
    </row>
    <row r="152" spans="2:19" x14ac:dyDescent="0.45">
      <c r="B152" s="22" t="s">
        <v>307</v>
      </c>
      <c r="C152" s="6"/>
      <c r="D152" s="17" t="s">
        <v>308</v>
      </c>
      <c r="R152" s="23" t="str">
        <f t="shared" si="2"/>
        <v>30.92</v>
      </c>
      <c r="S152" s="24">
        <v>30.92</v>
      </c>
    </row>
    <row r="153" spans="2:19" x14ac:dyDescent="0.45">
      <c r="B153" s="22" t="s">
        <v>309</v>
      </c>
      <c r="C153" s="6"/>
      <c r="D153" s="17" t="s">
        <v>310</v>
      </c>
      <c r="R153" s="23" t="str">
        <f t="shared" si="2"/>
        <v>17.99</v>
      </c>
      <c r="S153" s="24">
        <v>17.989999999999998</v>
      </c>
    </row>
    <row r="154" spans="2:19" x14ac:dyDescent="0.45">
      <c r="B154" s="22" t="s">
        <v>311</v>
      </c>
      <c r="C154" s="6"/>
      <c r="D154" s="17" t="s">
        <v>312</v>
      </c>
      <c r="R154" s="23" t="str">
        <f t="shared" si="2"/>
        <v>18.23</v>
      </c>
      <c r="S154" s="24">
        <v>18.23</v>
      </c>
    </row>
    <row r="155" spans="2:19" x14ac:dyDescent="0.45">
      <c r="B155" s="22" t="s">
        <v>313</v>
      </c>
      <c r="C155" s="6"/>
      <c r="D155" s="17" t="s">
        <v>314</v>
      </c>
      <c r="R155" s="23" t="str">
        <f t="shared" si="2"/>
        <v>20.40</v>
      </c>
      <c r="S155" s="24">
        <v>20.399999999999999</v>
      </c>
    </row>
    <row r="156" spans="2:19" x14ac:dyDescent="0.45">
      <c r="B156" s="22" t="s">
        <v>315</v>
      </c>
      <c r="C156" s="6"/>
      <c r="D156" s="17" t="s">
        <v>316</v>
      </c>
      <c r="R156" s="23" t="str">
        <f t="shared" si="2"/>
        <v>22.74</v>
      </c>
      <c r="S156" s="24">
        <v>22.74</v>
      </c>
    </row>
    <row r="157" spans="2:19" x14ac:dyDescent="0.45">
      <c r="B157" s="22" t="s">
        <v>317</v>
      </c>
      <c r="C157" s="6"/>
      <c r="D157" s="17" t="s">
        <v>318</v>
      </c>
      <c r="R157" s="23" t="str">
        <f t="shared" si="2"/>
        <v>16.83</v>
      </c>
      <c r="S157" s="24">
        <v>16.829999999999998</v>
      </c>
    </row>
    <row r="158" spans="2:19" x14ac:dyDescent="0.45">
      <c r="B158" s="22" t="s">
        <v>319</v>
      </c>
      <c r="C158" s="6"/>
      <c r="D158" s="17" t="s">
        <v>320</v>
      </c>
      <c r="R158" s="23" t="str">
        <f t="shared" si="2"/>
        <v>28.50</v>
      </c>
      <c r="S158" s="24">
        <v>28.5</v>
      </c>
    </row>
    <row r="159" spans="2:19" x14ac:dyDescent="0.45">
      <c r="B159" s="22" t="s">
        <v>321</v>
      </c>
      <c r="C159" s="6"/>
      <c r="D159" s="17" t="s">
        <v>322</v>
      </c>
      <c r="R159" s="23" t="str">
        <f t="shared" si="2"/>
        <v>16.30</v>
      </c>
      <c r="S159" s="24">
        <v>16.3</v>
      </c>
    </row>
    <row r="160" spans="2:19" x14ac:dyDescent="0.45">
      <c r="B160" s="22" t="s">
        <v>323</v>
      </c>
      <c r="C160" s="6"/>
      <c r="D160" s="17" t="s">
        <v>324</v>
      </c>
      <c r="R160" s="23" t="str">
        <f t="shared" si="2"/>
        <v>18.24</v>
      </c>
      <c r="S160" s="24">
        <v>18.239999999999998</v>
      </c>
    </row>
    <row r="161" spans="2:19" x14ac:dyDescent="0.45">
      <c r="B161" s="22" t="s">
        <v>325</v>
      </c>
      <c r="C161" s="6"/>
      <c r="D161" s="17" t="s">
        <v>326</v>
      </c>
      <c r="R161" s="23" t="str">
        <f t="shared" si="2"/>
        <v>18.23</v>
      </c>
      <c r="S161" s="24">
        <v>18.23</v>
      </c>
    </row>
    <row r="162" spans="2:19" x14ac:dyDescent="0.45">
      <c r="B162" s="22" t="s">
        <v>327</v>
      </c>
      <c r="C162" s="6"/>
      <c r="D162" s="17" t="s">
        <v>328</v>
      </c>
      <c r="R162" s="23" t="str">
        <f t="shared" si="2"/>
        <v>44.84</v>
      </c>
      <c r="S162" s="24">
        <v>44.84</v>
      </c>
    </row>
    <row r="163" spans="2:19" x14ac:dyDescent="0.45">
      <c r="B163" s="22" t="s">
        <v>329</v>
      </c>
      <c r="C163" s="6"/>
      <c r="D163" s="17" t="s">
        <v>330</v>
      </c>
      <c r="R163" s="23" t="str">
        <f t="shared" si="2"/>
        <v>12.09***</v>
      </c>
      <c r="S163" s="24">
        <v>12.09</v>
      </c>
    </row>
    <row r="164" spans="2:19" x14ac:dyDescent="0.45">
      <c r="B164" s="22" t="s">
        <v>331</v>
      </c>
      <c r="C164" s="6"/>
      <c r="D164" s="17" t="s">
        <v>332</v>
      </c>
      <c r="R164" s="23" t="str">
        <f t="shared" si="2"/>
        <v>13.58***</v>
      </c>
      <c r="S164" s="24">
        <v>13.58</v>
      </c>
    </row>
    <row r="165" spans="2:19" x14ac:dyDescent="0.45">
      <c r="B165" s="22" t="s">
        <v>333</v>
      </c>
      <c r="C165" s="6"/>
      <c r="D165" s="17" t="s">
        <v>334</v>
      </c>
      <c r="R165" s="23" t="str">
        <f t="shared" si="2"/>
        <v>14.82***</v>
      </c>
      <c r="S165" s="24">
        <v>14.82</v>
      </c>
    </row>
    <row r="166" spans="2:19" x14ac:dyDescent="0.45">
      <c r="B166" s="22" t="s">
        <v>335</v>
      </c>
      <c r="C166" s="6"/>
      <c r="D166" s="17" t="s">
        <v>336</v>
      </c>
      <c r="R166" s="23" t="str">
        <f t="shared" si="2"/>
        <v>16.65</v>
      </c>
      <c r="S166" s="24">
        <v>16.649999999999999</v>
      </c>
    </row>
    <row r="167" spans="2:19" x14ac:dyDescent="0.45">
      <c r="B167" s="22" t="s">
        <v>337</v>
      </c>
      <c r="C167" s="6"/>
      <c r="D167" s="17" t="s">
        <v>338</v>
      </c>
      <c r="R167" s="23" t="str">
        <f t="shared" si="2"/>
        <v>17.24</v>
      </c>
      <c r="S167" s="24">
        <v>17.239999999999998</v>
      </c>
    </row>
    <row r="168" spans="2:19" x14ac:dyDescent="0.45">
      <c r="B168" s="22" t="s">
        <v>339</v>
      </c>
      <c r="C168" s="6"/>
      <c r="D168" s="17" t="s">
        <v>340</v>
      </c>
      <c r="R168" s="23" t="str">
        <f t="shared" si="2"/>
        <v>18.23</v>
      </c>
      <c r="S168" s="24">
        <v>18.23</v>
      </c>
    </row>
    <row r="169" spans="2:19" x14ac:dyDescent="0.45">
      <c r="B169" s="22" t="s">
        <v>341</v>
      </c>
      <c r="C169" s="6"/>
      <c r="D169" s="17" t="s">
        <v>342</v>
      </c>
      <c r="R169" s="23" t="str">
        <f t="shared" si="2"/>
        <v>17.55</v>
      </c>
      <c r="S169" s="24">
        <v>17.55</v>
      </c>
    </row>
    <row r="170" spans="2:19" x14ac:dyDescent="0.45">
      <c r="B170" s="22" t="s">
        <v>343</v>
      </c>
      <c r="C170" s="6"/>
      <c r="D170" s="17" t="s">
        <v>344</v>
      </c>
      <c r="R170" s="23" t="str">
        <f t="shared" si="2"/>
        <v>16.05***</v>
      </c>
      <c r="S170" s="24">
        <v>16.05</v>
      </c>
    </row>
    <row r="171" spans="2:19" x14ac:dyDescent="0.45">
      <c r="B171" s="22" t="s">
        <v>345</v>
      </c>
      <c r="C171" s="6"/>
      <c r="D171" s="17" t="s">
        <v>346</v>
      </c>
      <c r="R171" s="23" t="str">
        <f t="shared" si="2"/>
        <v>30.81</v>
      </c>
      <c r="S171" s="24">
        <v>30.81</v>
      </c>
    </row>
    <row r="172" spans="2:19" x14ac:dyDescent="0.45">
      <c r="B172" s="22" t="s">
        <v>347</v>
      </c>
      <c r="C172" s="6"/>
      <c r="D172" s="17" t="s">
        <v>348</v>
      </c>
      <c r="R172" s="23" t="str">
        <f t="shared" si="2"/>
        <v>24.17</v>
      </c>
      <c r="S172" s="24">
        <v>24.17</v>
      </c>
    </row>
    <row r="173" spans="2:19" x14ac:dyDescent="0.45">
      <c r="B173" s="22" t="s">
        <v>349</v>
      </c>
      <c r="C173" s="6"/>
      <c r="D173" s="17" t="s">
        <v>350</v>
      </c>
      <c r="R173" s="23" t="str">
        <f t="shared" si="2"/>
        <v>29.57</v>
      </c>
      <c r="S173" s="24">
        <v>29.57</v>
      </c>
    </row>
    <row r="174" spans="2:19" x14ac:dyDescent="0.45">
      <c r="B174" s="22" t="s">
        <v>351</v>
      </c>
      <c r="C174" s="6"/>
      <c r="D174" s="17" t="s">
        <v>352</v>
      </c>
      <c r="R174" s="23" t="str">
        <f t="shared" si="2"/>
        <v>29.57</v>
      </c>
      <c r="S174" s="24">
        <v>29.57</v>
      </c>
    </row>
    <row r="175" spans="2:19" x14ac:dyDescent="0.45">
      <c r="B175" s="22" t="s">
        <v>353</v>
      </c>
      <c r="C175" s="6"/>
      <c r="D175" s="17" t="s">
        <v>354</v>
      </c>
      <c r="R175" s="23" t="str">
        <f t="shared" si="2"/>
        <v>35.77</v>
      </c>
      <c r="S175" s="24">
        <v>35.770000000000003</v>
      </c>
    </row>
    <row r="176" spans="2:19" x14ac:dyDescent="0.45">
      <c r="B176" s="22" t="s">
        <v>355</v>
      </c>
      <c r="C176" s="6"/>
      <c r="D176" s="17" t="s">
        <v>356</v>
      </c>
      <c r="R176" s="23" t="str">
        <f t="shared" si="2"/>
        <v>35.77</v>
      </c>
      <c r="S176" s="24">
        <v>35.770000000000003</v>
      </c>
    </row>
    <row r="177" spans="2:19" x14ac:dyDescent="0.45">
      <c r="B177" s="22" t="s">
        <v>357</v>
      </c>
      <c r="C177" s="6"/>
      <c r="D177" s="17" t="s">
        <v>358</v>
      </c>
      <c r="R177" s="23" t="str">
        <f t="shared" si="2"/>
        <v>42.88</v>
      </c>
      <c r="S177" s="24">
        <v>42.88</v>
      </c>
    </row>
    <row r="178" spans="2:19" x14ac:dyDescent="0.45">
      <c r="B178" s="22" t="s">
        <v>359</v>
      </c>
      <c r="C178" s="6"/>
      <c r="D178" s="17" t="s">
        <v>360</v>
      </c>
      <c r="R178" s="23" t="str">
        <f t="shared" si="2"/>
        <v>25.27</v>
      </c>
      <c r="S178" s="24">
        <v>25.27</v>
      </c>
    </row>
    <row r="179" spans="2:19" x14ac:dyDescent="0.45">
      <c r="B179" s="22" t="s">
        <v>361</v>
      </c>
      <c r="C179" s="6"/>
      <c r="D179" s="17" t="s">
        <v>362</v>
      </c>
      <c r="R179" s="23" t="str">
        <f t="shared" si="2"/>
        <v>24.73</v>
      </c>
      <c r="S179" s="24">
        <v>24.73</v>
      </c>
    </row>
    <row r="180" spans="2:19" x14ac:dyDescent="0.45">
      <c r="B180" s="22" t="s">
        <v>363</v>
      </c>
      <c r="C180" s="6"/>
      <c r="D180" s="17" t="s">
        <v>364</v>
      </c>
      <c r="R180" s="23" t="str">
        <f t="shared" si="2"/>
        <v>tions</v>
      </c>
      <c r="S180" s="24" t="s">
        <v>206</v>
      </c>
    </row>
    <row r="181" spans="2:19" x14ac:dyDescent="0.45">
      <c r="B181" s="22" t="s">
        <v>365</v>
      </c>
      <c r="C181" s="6"/>
      <c r="D181" s="17" t="s">
        <v>366</v>
      </c>
      <c r="R181" s="23" t="str">
        <f t="shared" si="2"/>
        <v>18.97</v>
      </c>
      <c r="S181" s="24">
        <v>18.97</v>
      </c>
    </row>
    <row r="182" spans="2:19" x14ac:dyDescent="0.45">
      <c r="B182" s="22" t="s">
        <v>367</v>
      </c>
      <c r="C182" s="6"/>
      <c r="D182" s="17" t="s">
        <v>368</v>
      </c>
      <c r="R182" s="23" t="str">
        <f t="shared" si="2"/>
        <v>23.50</v>
      </c>
      <c r="S182" s="24">
        <v>23.5</v>
      </c>
    </row>
    <row r="183" spans="2:19" x14ac:dyDescent="0.45">
      <c r="B183" s="22" t="s">
        <v>369</v>
      </c>
      <c r="C183" s="6"/>
      <c r="D183" s="17" t="s">
        <v>370</v>
      </c>
      <c r="R183" s="23" t="str">
        <f t="shared" si="2"/>
        <v>28.73</v>
      </c>
      <c r="S183" s="24">
        <v>28.73</v>
      </c>
    </row>
    <row r="184" spans="2:19" x14ac:dyDescent="0.45">
      <c r="B184" s="22" t="s">
        <v>371</v>
      </c>
      <c r="C184" s="6"/>
      <c r="D184" s="17" t="s">
        <v>372</v>
      </c>
      <c r="R184" s="23" t="str">
        <f t="shared" si="2"/>
        <v>18.97</v>
      </c>
      <c r="S184" s="24">
        <v>18.97</v>
      </c>
    </row>
    <row r="185" spans="2:19" x14ac:dyDescent="0.45">
      <c r="B185" s="22" t="s">
        <v>373</v>
      </c>
      <c r="C185" s="6"/>
      <c r="D185" s="17" t="s">
        <v>374</v>
      </c>
      <c r="R185" s="23" t="str">
        <f t="shared" si="2"/>
        <v>23.50</v>
      </c>
      <c r="S185" s="24">
        <v>23.5</v>
      </c>
    </row>
    <row r="186" spans="2:19" x14ac:dyDescent="0.45">
      <c r="B186" s="22" t="s">
        <v>375</v>
      </c>
      <c r="C186" s="6"/>
      <c r="D186" s="17" t="s">
        <v>376</v>
      </c>
      <c r="R186" s="23" t="str">
        <f t="shared" si="2"/>
        <v>28.73</v>
      </c>
      <c r="S186" s="24">
        <v>28.73</v>
      </c>
    </row>
    <row r="187" spans="2:19" x14ac:dyDescent="0.45">
      <c r="B187" s="22" t="s">
        <v>377</v>
      </c>
      <c r="C187" s="6"/>
      <c r="D187" s="17" t="s">
        <v>378</v>
      </c>
      <c r="R187" s="23" t="str">
        <f t="shared" si="2"/>
        <v>26.02</v>
      </c>
      <c r="S187" s="24">
        <v>26.02</v>
      </c>
    </row>
    <row r="188" spans="2:19" x14ac:dyDescent="0.45">
      <c r="B188" s="22" t="s">
        <v>379</v>
      </c>
      <c r="C188" s="6"/>
      <c r="D188" s="17" t="s">
        <v>380</v>
      </c>
      <c r="R188" s="23" t="str">
        <f t="shared" si="2"/>
        <v>15.10***</v>
      </c>
      <c r="S188" s="24">
        <v>15.1</v>
      </c>
    </row>
    <row r="189" spans="2:19" x14ac:dyDescent="0.45">
      <c r="B189" s="22" t="s">
        <v>381</v>
      </c>
      <c r="C189" s="6"/>
      <c r="D189" s="17" t="s">
        <v>382</v>
      </c>
      <c r="R189" s="23" t="str">
        <f t="shared" si="2"/>
        <v>23.50</v>
      </c>
      <c r="S189" s="24">
        <v>23.5</v>
      </c>
    </row>
    <row r="190" spans="2:19" x14ac:dyDescent="0.45">
      <c r="B190" s="22" t="s">
        <v>383</v>
      </c>
      <c r="C190" s="6"/>
      <c r="D190" s="17" t="s">
        <v>384</v>
      </c>
      <c r="R190" s="23" t="str">
        <f t="shared" si="2"/>
        <v xml:space="preserve">     </v>
      </c>
      <c r="S190" s="24"/>
    </row>
    <row r="191" spans="2:19" x14ac:dyDescent="0.45">
      <c r="B191" s="22" t="s">
        <v>385</v>
      </c>
      <c r="C191" s="6"/>
      <c r="D191" s="17" t="s">
        <v>386</v>
      </c>
      <c r="R191" s="23" t="str">
        <f t="shared" si="2"/>
        <v>16.30</v>
      </c>
      <c r="S191" s="24">
        <v>16.3</v>
      </c>
    </row>
    <row r="192" spans="2:19" x14ac:dyDescent="0.45">
      <c r="B192" s="22" t="s">
        <v>387</v>
      </c>
      <c r="C192" s="6"/>
      <c r="D192" s="17" t="s">
        <v>388</v>
      </c>
      <c r="R192" s="23" t="str">
        <f t="shared" si="2"/>
        <v>16.95</v>
      </c>
      <c r="S192" s="24">
        <v>16.95</v>
      </c>
    </row>
    <row r="193" spans="2:19" x14ac:dyDescent="0.45">
      <c r="B193" s="22" t="s">
        <v>389</v>
      </c>
      <c r="C193" s="6"/>
      <c r="D193" s="17" t="s">
        <v>390</v>
      </c>
      <c r="R193" s="23" t="str">
        <f t="shared" si="2"/>
        <v>18.97</v>
      </c>
      <c r="S193" s="24">
        <v>18.97</v>
      </c>
    </row>
    <row r="194" spans="2:19" x14ac:dyDescent="0.45">
      <c r="B194" s="22" t="s">
        <v>391</v>
      </c>
      <c r="C194" s="6"/>
      <c r="D194" s="17" t="s">
        <v>392</v>
      </c>
      <c r="R194" s="23" t="str">
        <f t="shared" si="2"/>
        <v>21.15</v>
      </c>
      <c r="S194" s="24">
        <v>21.15</v>
      </c>
    </row>
    <row r="195" spans="2:19" x14ac:dyDescent="0.45">
      <c r="B195" s="22" t="s">
        <v>393</v>
      </c>
      <c r="C195" s="6"/>
      <c r="D195" s="17" t="s">
        <v>394</v>
      </c>
      <c r="R195" s="23" t="str">
        <f t="shared" si="2"/>
        <v>16.95</v>
      </c>
      <c r="S195" s="24">
        <v>16.95</v>
      </c>
    </row>
    <row r="196" spans="2:19" x14ac:dyDescent="0.45">
      <c r="B196" s="22" t="s">
        <v>395</v>
      </c>
      <c r="C196" s="6"/>
      <c r="D196" s="17" t="s">
        <v>396</v>
      </c>
      <c r="R196" s="23" t="str">
        <f t="shared" ref="R196:R259" si="3">IF(RIGHT(D196, 1)="*", RIGHT(D196, 8), RIGHT(D196, 5))</f>
        <v>18.97</v>
      </c>
      <c r="S196" s="24">
        <v>18.97</v>
      </c>
    </row>
    <row r="197" spans="2:19" x14ac:dyDescent="0.45">
      <c r="B197" s="22" t="s">
        <v>397</v>
      </c>
      <c r="C197" s="6"/>
      <c r="D197" s="17" t="s">
        <v>398</v>
      </c>
      <c r="R197" s="23" t="str">
        <f t="shared" si="3"/>
        <v>23.50</v>
      </c>
      <c r="S197" s="24">
        <v>23.5</v>
      </c>
    </row>
    <row r="198" spans="2:19" x14ac:dyDescent="0.45">
      <c r="B198" s="22" t="s">
        <v>399</v>
      </c>
      <c r="C198" s="6"/>
      <c r="D198" s="17" t="s">
        <v>400</v>
      </c>
      <c r="R198" s="23" t="str">
        <f t="shared" si="3"/>
        <v>28.73</v>
      </c>
      <c r="S198" s="24">
        <v>28.73</v>
      </c>
    </row>
    <row r="199" spans="2:19" x14ac:dyDescent="0.45">
      <c r="B199" s="22" t="s">
        <v>401</v>
      </c>
      <c r="C199" s="6"/>
      <c r="D199" s="17" t="s">
        <v>402</v>
      </c>
      <c r="R199" s="23" t="str">
        <f t="shared" si="3"/>
        <v>34.77</v>
      </c>
      <c r="S199" s="24">
        <v>34.770000000000003</v>
      </c>
    </row>
    <row r="200" spans="2:19" x14ac:dyDescent="0.45">
      <c r="B200" s="22" t="s">
        <v>403</v>
      </c>
      <c r="C200" s="6"/>
      <c r="D200" s="17" t="s">
        <v>404</v>
      </c>
      <c r="R200" s="23" t="str">
        <f t="shared" si="3"/>
        <v>15.88***</v>
      </c>
      <c r="S200" s="24">
        <v>15.88</v>
      </c>
    </row>
    <row r="201" spans="2:19" x14ac:dyDescent="0.45">
      <c r="B201" s="22" t="s">
        <v>405</v>
      </c>
      <c r="C201" s="6"/>
      <c r="D201" s="17" t="s">
        <v>406</v>
      </c>
      <c r="R201" s="23" t="str">
        <f t="shared" si="3"/>
        <v>18.65</v>
      </c>
      <c r="S201" s="24">
        <v>18.649999999999999</v>
      </c>
    </row>
    <row r="202" spans="2:19" x14ac:dyDescent="0.45">
      <c r="B202" s="22" t="s">
        <v>407</v>
      </c>
      <c r="C202" s="6"/>
      <c r="D202" s="17" t="s">
        <v>408</v>
      </c>
      <c r="R202" s="23" t="str">
        <f t="shared" si="3"/>
        <v>tions</v>
      </c>
      <c r="S202" s="24" t="s">
        <v>206</v>
      </c>
    </row>
    <row r="203" spans="2:19" x14ac:dyDescent="0.45">
      <c r="B203" s="22" t="s">
        <v>409</v>
      </c>
      <c r="C203" s="6"/>
      <c r="D203" s="17" t="s">
        <v>410</v>
      </c>
      <c r="R203" s="23" t="str">
        <f t="shared" si="3"/>
        <v>13.86***</v>
      </c>
      <c r="S203" s="24">
        <v>13.86</v>
      </c>
    </row>
    <row r="204" spans="2:19" x14ac:dyDescent="0.45">
      <c r="B204" s="22" t="s">
        <v>411</v>
      </c>
      <c r="C204" s="6"/>
      <c r="D204" s="17" t="s">
        <v>412</v>
      </c>
      <c r="R204" s="23" t="str">
        <f t="shared" si="3"/>
        <v>15.50***</v>
      </c>
      <c r="S204" s="24">
        <v>15.5</v>
      </c>
    </row>
    <row r="205" spans="2:19" x14ac:dyDescent="0.45">
      <c r="B205" s="22" t="s">
        <v>413</v>
      </c>
      <c r="C205" s="6"/>
      <c r="D205" s="17" t="s">
        <v>414</v>
      </c>
      <c r="R205" s="23" t="str">
        <f t="shared" si="3"/>
        <v>17.92</v>
      </c>
      <c r="S205" s="24">
        <v>17.920000000000002</v>
      </c>
    </row>
    <row r="206" spans="2:19" x14ac:dyDescent="0.45">
      <c r="B206" s="22" t="s">
        <v>415</v>
      </c>
      <c r="C206" s="6"/>
      <c r="D206" s="17" t="s">
        <v>416</v>
      </c>
      <c r="R206" s="23" t="str">
        <f t="shared" si="3"/>
        <v>19.93</v>
      </c>
      <c r="S206" s="24">
        <v>19.93</v>
      </c>
    </row>
    <row r="207" spans="2:19" x14ac:dyDescent="0.45">
      <c r="B207" s="22" t="s">
        <v>417</v>
      </c>
      <c r="C207" s="6"/>
      <c r="D207" s="17" t="s">
        <v>418</v>
      </c>
      <c r="R207" s="23" t="str">
        <f t="shared" si="3"/>
        <v>22.07</v>
      </c>
      <c r="S207" s="24">
        <v>22.07</v>
      </c>
    </row>
    <row r="208" spans="2:19" x14ac:dyDescent="0.45">
      <c r="B208" s="22" t="s">
        <v>419</v>
      </c>
      <c r="C208" s="6"/>
      <c r="D208" s="17" t="s">
        <v>420</v>
      </c>
      <c r="R208" s="23" t="str">
        <f t="shared" si="3"/>
        <v>16.10***</v>
      </c>
      <c r="S208" s="24">
        <v>16.100000000000001</v>
      </c>
    </row>
    <row r="209" spans="2:19" x14ac:dyDescent="0.45">
      <c r="B209" s="22" t="s">
        <v>421</v>
      </c>
      <c r="C209" s="6"/>
      <c r="D209" s="17" t="s">
        <v>422</v>
      </c>
      <c r="R209" s="23" t="str">
        <f t="shared" si="3"/>
        <v>19.95</v>
      </c>
      <c r="S209" s="24">
        <v>19.95</v>
      </c>
    </row>
    <row r="210" spans="2:19" x14ac:dyDescent="0.45">
      <c r="B210" s="22" t="s">
        <v>423</v>
      </c>
      <c r="C210" s="6"/>
      <c r="D210" s="17" t="s">
        <v>424</v>
      </c>
      <c r="R210" s="23" t="str">
        <f t="shared" si="3"/>
        <v>24.40</v>
      </c>
      <c r="S210" s="24">
        <v>24.4</v>
      </c>
    </row>
    <row r="211" spans="2:19" x14ac:dyDescent="0.45">
      <c r="B211" s="22" t="s">
        <v>425</v>
      </c>
      <c r="C211" s="6"/>
      <c r="D211" s="17" t="s">
        <v>426</v>
      </c>
      <c r="R211" s="23" t="str">
        <f t="shared" si="3"/>
        <v xml:space="preserve">     </v>
      </c>
      <c r="S211" s="24"/>
    </row>
    <row r="212" spans="2:19" x14ac:dyDescent="0.45">
      <c r="B212" s="22" t="s">
        <v>427</v>
      </c>
      <c r="C212" s="6"/>
      <c r="D212" s="17" t="s">
        <v>428</v>
      </c>
      <c r="R212" s="23" t="str">
        <f t="shared" si="3"/>
        <v>26.06</v>
      </c>
      <c r="S212" s="24">
        <v>26.06</v>
      </c>
    </row>
    <row r="213" spans="2:19" x14ac:dyDescent="0.45">
      <c r="B213" s="22" t="s">
        <v>429</v>
      </c>
      <c r="C213" s="6"/>
      <c r="D213" s="17" t="s">
        <v>430</v>
      </c>
      <c r="R213" s="23" t="str">
        <f t="shared" si="3"/>
        <v xml:space="preserve">     </v>
      </c>
      <c r="S213" s="24"/>
    </row>
    <row r="214" spans="2:19" x14ac:dyDescent="0.45">
      <c r="B214" s="22" t="s">
        <v>431</v>
      </c>
      <c r="C214" s="6"/>
      <c r="D214" s="17" t="s">
        <v>432</v>
      </c>
      <c r="R214" s="23" t="str">
        <f t="shared" si="3"/>
        <v xml:space="preserve">     </v>
      </c>
      <c r="S214" s="24"/>
    </row>
    <row r="215" spans="2:19" x14ac:dyDescent="0.45">
      <c r="B215" s="22" t="s">
        <v>433</v>
      </c>
      <c r="C215" s="6"/>
      <c r="D215" s="17" t="s">
        <v>434</v>
      </c>
      <c r="R215" s="23" t="str">
        <f t="shared" si="3"/>
        <v>13.86***</v>
      </c>
      <c r="S215" s="24">
        <v>13.86</v>
      </c>
    </row>
    <row r="216" spans="2:19" x14ac:dyDescent="0.45">
      <c r="B216" s="22" t="s">
        <v>435</v>
      </c>
      <c r="C216" s="6"/>
      <c r="D216" s="17" t="s">
        <v>436</v>
      </c>
      <c r="R216" s="23" t="str">
        <f t="shared" si="3"/>
        <v>19.93</v>
      </c>
      <c r="S216" s="24">
        <v>19.93</v>
      </c>
    </row>
    <row r="217" spans="2:19" x14ac:dyDescent="0.45">
      <c r="B217" s="22" t="s">
        <v>437</v>
      </c>
      <c r="C217" s="6"/>
      <c r="D217" s="17" t="s">
        <v>438</v>
      </c>
      <c r="R217" s="23" t="str">
        <f t="shared" si="3"/>
        <v>22.07</v>
      </c>
      <c r="S217" s="24">
        <v>22.07</v>
      </c>
    </row>
    <row r="218" spans="2:19" x14ac:dyDescent="0.45">
      <c r="B218" s="22" t="s">
        <v>439</v>
      </c>
      <c r="C218" s="6"/>
      <c r="D218" s="17" t="s">
        <v>440</v>
      </c>
      <c r="R218" s="23" t="str">
        <f t="shared" si="3"/>
        <v>tions</v>
      </c>
      <c r="S218" s="24" t="s">
        <v>206</v>
      </c>
    </row>
    <row r="219" spans="2:19" x14ac:dyDescent="0.45">
      <c r="B219" s="22" t="s">
        <v>441</v>
      </c>
      <c r="C219" s="6"/>
      <c r="D219" s="17" t="s">
        <v>442</v>
      </c>
      <c r="R219" s="23" t="str">
        <f t="shared" si="3"/>
        <v>26.06</v>
      </c>
      <c r="S219" s="24">
        <v>26.06</v>
      </c>
    </row>
    <row r="220" spans="2:19" x14ac:dyDescent="0.45">
      <c r="B220" s="22" t="s">
        <v>443</v>
      </c>
      <c r="C220" s="6"/>
      <c r="D220" s="17" t="s">
        <v>444</v>
      </c>
      <c r="R220" s="23" t="str">
        <f t="shared" si="3"/>
        <v>31.53</v>
      </c>
      <c r="S220" s="24">
        <v>31.53</v>
      </c>
    </row>
    <row r="221" spans="2:19" x14ac:dyDescent="0.45">
      <c r="B221" s="22" t="s">
        <v>445</v>
      </c>
      <c r="C221" s="6"/>
      <c r="D221" s="17" t="s">
        <v>446</v>
      </c>
      <c r="R221" s="23" t="str">
        <f t="shared" si="3"/>
        <v>37.45</v>
      </c>
      <c r="S221" s="24">
        <v>37.450000000000003</v>
      </c>
    </row>
    <row r="222" spans="2:19" x14ac:dyDescent="0.45">
      <c r="B222" s="22" t="s">
        <v>447</v>
      </c>
      <c r="C222" s="6"/>
      <c r="D222" s="17" t="s">
        <v>448</v>
      </c>
      <c r="R222" s="23" t="str">
        <f t="shared" si="3"/>
        <v>26.06</v>
      </c>
      <c r="S222" s="24">
        <v>26.06</v>
      </c>
    </row>
    <row r="223" spans="2:19" x14ac:dyDescent="0.45">
      <c r="B223" s="22" t="s">
        <v>449</v>
      </c>
      <c r="C223" s="6"/>
      <c r="D223" s="17" t="s">
        <v>450</v>
      </c>
      <c r="R223" s="23" t="str">
        <f t="shared" si="3"/>
        <v>27.91</v>
      </c>
      <c r="S223" s="24">
        <v>27.91</v>
      </c>
    </row>
    <row r="224" spans="2:19" x14ac:dyDescent="0.45">
      <c r="B224" s="22" t="s">
        <v>451</v>
      </c>
      <c r="C224" s="6"/>
      <c r="D224" s="17" t="s">
        <v>452</v>
      </c>
      <c r="R224" s="23" t="str">
        <f t="shared" si="3"/>
        <v>37.45</v>
      </c>
      <c r="S224" s="24">
        <v>37.450000000000003</v>
      </c>
    </row>
    <row r="225" spans="2:19" x14ac:dyDescent="0.45">
      <c r="B225" s="22" t="s">
        <v>453</v>
      </c>
      <c r="C225" s="6"/>
      <c r="D225" s="17" t="s">
        <v>454</v>
      </c>
      <c r="R225" s="23" t="str">
        <f t="shared" si="3"/>
        <v>31.33</v>
      </c>
      <c r="S225" s="24">
        <v>31.33</v>
      </c>
    </row>
    <row r="226" spans="2:19" x14ac:dyDescent="0.45">
      <c r="B226" s="22" t="s">
        <v>455</v>
      </c>
      <c r="C226" s="6"/>
      <c r="D226" s="17" t="s">
        <v>456</v>
      </c>
      <c r="R226" s="23" t="str">
        <f t="shared" si="3"/>
        <v>37.45</v>
      </c>
      <c r="S226" s="24">
        <v>37.450000000000003</v>
      </c>
    </row>
    <row r="227" spans="2:19" x14ac:dyDescent="0.45">
      <c r="B227" s="22" t="s">
        <v>457</v>
      </c>
      <c r="C227" s="6"/>
      <c r="D227" s="17" t="s">
        <v>458</v>
      </c>
      <c r="R227" s="23" t="str">
        <f t="shared" si="3"/>
        <v>37.45</v>
      </c>
      <c r="S227" s="24">
        <v>37.450000000000003</v>
      </c>
    </row>
    <row r="228" spans="2:19" x14ac:dyDescent="0.45">
      <c r="B228" s="22" t="s">
        <v>459</v>
      </c>
      <c r="C228" s="6"/>
      <c r="D228" s="17" t="s">
        <v>460</v>
      </c>
      <c r="R228" s="23" t="str">
        <f t="shared" si="3"/>
        <v>37.45</v>
      </c>
      <c r="S228" s="24">
        <v>37.450000000000003</v>
      </c>
    </row>
    <row r="229" spans="2:19" x14ac:dyDescent="0.45">
      <c r="B229" s="22" t="s">
        <v>461</v>
      </c>
      <c r="C229" s="6"/>
      <c r="D229" s="17" t="s">
        <v>462</v>
      </c>
      <c r="R229" s="23" t="str">
        <f t="shared" si="3"/>
        <v>25.62</v>
      </c>
      <c r="S229" s="24">
        <v>25.62</v>
      </c>
    </row>
    <row r="230" spans="2:19" x14ac:dyDescent="0.45">
      <c r="B230" s="22" t="s">
        <v>463</v>
      </c>
      <c r="C230" s="6"/>
      <c r="D230" s="17" t="s">
        <v>464</v>
      </c>
      <c r="R230" s="23" t="str">
        <f t="shared" si="3"/>
        <v>31.33</v>
      </c>
      <c r="S230" s="24">
        <v>31.33</v>
      </c>
    </row>
    <row r="231" spans="2:19" x14ac:dyDescent="0.45">
      <c r="B231" s="22" t="s">
        <v>465</v>
      </c>
      <c r="C231" s="6"/>
      <c r="D231" s="17" t="s">
        <v>466</v>
      </c>
      <c r="R231" s="23" t="str">
        <f t="shared" si="3"/>
        <v>21.37</v>
      </c>
      <c r="S231" s="24">
        <v>21.37</v>
      </c>
    </row>
    <row r="232" spans="2:19" x14ac:dyDescent="0.45">
      <c r="B232" s="22" t="s">
        <v>467</v>
      </c>
      <c r="C232" s="6"/>
      <c r="D232" s="17" t="s">
        <v>468</v>
      </c>
      <c r="R232" s="23" t="str">
        <f t="shared" si="3"/>
        <v>21.37</v>
      </c>
      <c r="S232" s="24">
        <v>21.37</v>
      </c>
    </row>
    <row r="233" spans="2:19" x14ac:dyDescent="0.45">
      <c r="B233" s="22" t="s">
        <v>469</v>
      </c>
      <c r="C233" s="6"/>
      <c r="D233" s="17" t="s">
        <v>470</v>
      </c>
      <c r="R233" s="23" t="str">
        <f t="shared" si="3"/>
        <v>tions</v>
      </c>
      <c r="S233" s="24" t="s">
        <v>206</v>
      </c>
    </row>
    <row r="234" spans="2:19" x14ac:dyDescent="0.45">
      <c r="B234" s="22" t="s">
        <v>471</v>
      </c>
      <c r="C234" s="6"/>
      <c r="D234" s="17" t="s">
        <v>472</v>
      </c>
      <c r="R234" s="23" t="str">
        <f t="shared" si="3"/>
        <v>13.73***</v>
      </c>
      <c r="S234" s="24">
        <v>13.73</v>
      </c>
    </row>
    <row r="235" spans="2:19" x14ac:dyDescent="0.45">
      <c r="B235" s="22" t="s">
        <v>473</v>
      </c>
      <c r="C235" s="6"/>
      <c r="D235" s="17" t="s">
        <v>474</v>
      </c>
      <c r="R235" s="23" t="str">
        <f t="shared" si="3"/>
        <v>13.73***</v>
      </c>
      <c r="S235" s="24">
        <v>13.73</v>
      </c>
    </row>
    <row r="236" spans="2:19" x14ac:dyDescent="0.45">
      <c r="B236" s="22" t="s">
        <v>475</v>
      </c>
      <c r="C236" s="6"/>
      <c r="D236" s="17" t="s">
        <v>476</v>
      </c>
      <c r="R236" s="23" t="str">
        <f t="shared" si="3"/>
        <v>15.68***</v>
      </c>
      <c r="S236" s="24">
        <v>15.68</v>
      </c>
    </row>
    <row r="237" spans="2:19" x14ac:dyDescent="0.45">
      <c r="B237" s="22" t="s">
        <v>477</v>
      </c>
      <c r="C237" s="6"/>
      <c r="D237" s="17" t="s">
        <v>478</v>
      </c>
      <c r="R237" s="23" t="str">
        <f t="shared" si="3"/>
        <v>13.73***</v>
      </c>
      <c r="S237" s="24">
        <v>13.73</v>
      </c>
    </row>
    <row r="238" spans="2:19" x14ac:dyDescent="0.45">
      <c r="B238" s="22" t="s">
        <v>479</v>
      </c>
      <c r="C238" s="6"/>
      <c r="D238" s="17" t="s">
        <v>480</v>
      </c>
      <c r="R238" s="23" t="str">
        <f t="shared" si="3"/>
        <v>13.73***</v>
      </c>
      <c r="S238" s="24">
        <v>13.73</v>
      </c>
    </row>
    <row r="239" spans="2:19" x14ac:dyDescent="0.45">
      <c r="B239" s="22" t="s">
        <v>481</v>
      </c>
      <c r="C239" s="6"/>
      <c r="D239" s="17" t="s">
        <v>482</v>
      </c>
      <c r="R239" s="23" t="str">
        <f t="shared" si="3"/>
        <v>13.73***</v>
      </c>
      <c r="S239" s="24">
        <v>13.73</v>
      </c>
    </row>
    <row r="240" spans="2:19" x14ac:dyDescent="0.45">
      <c r="B240" s="22" t="s">
        <v>483</v>
      </c>
      <c r="C240" s="6"/>
      <c r="D240" s="17" t="s">
        <v>484</v>
      </c>
      <c r="R240" s="23" t="str">
        <f t="shared" si="3"/>
        <v>13.73***</v>
      </c>
      <c r="S240" s="24">
        <v>13.73</v>
      </c>
    </row>
    <row r="241" spans="2:19" x14ac:dyDescent="0.45">
      <c r="B241" s="22" t="s">
        <v>485</v>
      </c>
      <c r="C241" s="6"/>
      <c r="D241" s="17" t="s">
        <v>486</v>
      </c>
      <c r="R241" s="23" t="str">
        <f t="shared" si="3"/>
        <v>13.73***</v>
      </c>
      <c r="S241" s="24">
        <v>13.73</v>
      </c>
    </row>
    <row r="242" spans="2:19" x14ac:dyDescent="0.45">
      <c r="B242" s="22" t="s">
        <v>487</v>
      </c>
      <c r="C242" s="6"/>
      <c r="D242" s="17" t="s">
        <v>488</v>
      </c>
      <c r="R242" s="23" t="str">
        <f t="shared" si="3"/>
        <v>16.33</v>
      </c>
      <c r="S242" s="24">
        <v>16.329999999999998</v>
      </c>
    </row>
    <row r="243" spans="2:19" x14ac:dyDescent="0.45">
      <c r="B243" s="22" t="s">
        <v>489</v>
      </c>
      <c r="C243" s="6"/>
      <c r="D243" s="17" t="s">
        <v>490</v>
      </c>
      <c r="R243" s="23" t="str">
        <f t="shared" si="3"/>
        <v>16.98</v>
      </c>
      <c r="S243" s="24">
        <v>16.98</v>
      </c>
    </row>
    <row r="244" spans="2:19" x14ac:dyDescent="0.45">
      <c r="B244" s="22" t="s">
        <v>491</v>
      </c>
      <c r="C244" s="6"/>
      <c r="D244" s="17" t="s">
        <v>492</v>
      </c>
      <c r="R244" s="23" t="str">
        <f t="shared" si="3"/>
        <v>14.38***</v>
      </c>
      <c r="S244" s="24">
        <v>14.38</v>
      </c>
    </row>
    <row r="245" spans="2:19" x14ac:dyDescent="0.45">
      <c r="B245" s="22" t="s">
        <v>493</v>
      </c>
      <c r="C245" s="6"/>
      <c r="D245" s="17" t="s">
        <v>494</v>
      </c>
      <c r="R245" s="23" t="str">
        <f t="shared" si="3"/>
        <v>tions</v>
      </c>
      <c r="S245" s="24" t="s">
        <v>206</v>
      </c>
    </row>
    <row r="246" spans="2:19" x14ac:dyDescent="0.45">
      <c r="B246" s="22" t="s">
        <v>495</v>
      </c>
      <c r="C246" s="6"/>
      <c r="D246" s="17" t="s">
        <v>496</v>
      </c>
      <c r="R246" s="23" t="str">
        <f t="shared" si="3"/>
        <v>25.60</v>
      </c>
      <c r="S246" s="24">
        <v>25.6</v>
      </c>
    </row>
    <row r="247" spans="2:19" x14ac:dyDescent="0.45">
      <c r="B247" s="22" t="s">
        <v>497</v>
      </c>
      <c r="C247" s="6"/>
      <c r="D247" s="17" t="s">
        <v>498</v>
      </c>
      <c r="R247" s="23" t="str">
        <f t="shared" si="3"/>
        <v>31.60</v>
      </c>
      <c r="S247" s="24">
        <v>31.6</v>
      </c>
    </row>
    <row r="248" spans="2:19" x14ac:dyDescent="0.45">
      <c r="B248" s="22" t="s">
        <v>499</v>
      </c>
      <c r="C248" s="6"/>
      <c r="D248" s="17" t="s">
        <v>500</v>
      </c>
      <c r="R248" s="23" t="str">
        <f t="shared" si="3"/>
        <v>tions</v>
      </c>
      <c r="S248" s="24" t="s">
        <v>206</v>
      </c>
    </row>
    <row r="249" spans="2:19" x14ac:dyDescent="0.45">
      <c r="B249" s="22" t="s">
        <v>501</v>
      </c>
      <c r="C249" s="6"/>
      <c r="D249" s="17" t="s">
        <v>502</v>
      </c>
      <c r="R249" s="23" t="str">
        <f t="shared" si="3"/>
        <v>17.46</v>
      </c>
      <c r="S249" s="24">
        <v>17.46</v>
      </c>
    </row>
    <row r="250" spans="2:19" x14ac:dyDescent="0.45">
      <c r="B250" s="22" t="s">
        <v>503</v>
      </c>
      <c r="C250" s="6"/>
      <c r="D250" s="17" t="s">
        <v>504</v>
      </c>
      <c r="R250" s="23" t="str">
        <f t="shared" si="3"/>
        <v>22.72</v>
      </c>
      <c r="S250" s="24">
        <v>22.72</v>
      </c>
    </row>
    <row r="251" spans="2:19" x14ac:dyDescent="0.45">
      <c r="B251" s="22" t="s">
        <v>505</v>
      </c>
      <c r="C251" s="6"/>
      <c r="D251" s="17" t="s">
        <v>506</v>
      </c>
      <c r="R251" s="23" t="str">
        <f t="shared" si="3"/>
        <v>22.72</v>
      </c>
      <c r="S251" s="24">
        <v>22.72</v>
      </c>
    </row>
    <row r="252" spans="2:19" x14ac:dyDescent="0.45">
      <c r="B252" s="22" t="s">
        <v>507</v>
      </c>
      <c r="C252" s="6"/>
      <c r="D252" s="17" t="s">
        <v>508</v>
      </c>
      <c r="R252" s="23" t="str">
        <f t="shared" si="3"/>
        <v>15.89***</v>
      </c>
      <c r="S252" s="24">
        <v>15.89</v>
      </c>
    </row>
    <row r="253" spans="2:19" x14ac:dyDescent="0.45">
      <c r="B253" s="22" t="s">
        <v>509</v>
      </c>
      <c r="C253" s="6"/>
      <c r="D253" s="17" t="s">
        <v>510</v>
      </c>
      <c r="R253" s="23" t="str">
        <f t="shared" si="3"/>
        <v>14.39***</v>
      </c>
      <c r="S253" s="24">
        <v>14.39</v>
      </c>
    </row>
    <row r="254" spans="2:19" x14ac:dyDescent="0.45">
      <c r="B254" s="22" t="s">
        <v>511</v>
      </c>
      <c r="C254" s="6"/>
      <c r="D254" s="17" t="s">
        <v>512</v>
      </c>
      <c r="R254" s="23" t="str">
        <f t="shared" si="3"/>
        <v>17.46</v>
      </c>
      <c r="S254" s="24">
        <v>17.46</v>
      </c>
    </row>
    <row r="255" spans="2:19" x14ac:dyDescent="0.45">
      <c r="B255" s="22" t="s">
        <v>513</v>
      </c>
      <c r="C255" s="6"/>
      <c r="D255" s="17" t="s">
        <v>514</v>
      </c>
      <c r="R255" s="23" t="str">
        <f t="shared" si="3"/>
        <v>17.56</v>
      </c>
      <c r="S255" s="24">
        <v>17.559999999999999</v>
      </c>
    </row>
    <row r="256" spans="2:19" x14ac:dyDescent="0.45">
      <c r="B256" s="22" t="s">
        <v>515</v>
      </c>
      <c r="C256" s="6"/>
      <c r="D256" s="17" t="s">
        <v>516</v>
      </c>
      <c r="R256" s="23" t="str">
        <f t="shared" si="3"/>
        <v>17.56</v>
      </c>
      <c r="S256" s="24">
        <v>17.559999999999999</v>
      </c>
    </row>
    <row r="257" spans="2:19" x14ac:dyDescent="0.45">
      <c r="B257" s="22" t="s">
        <v>517</v>
      </c>
      <c r="C257" s="6"/>
      <c r="D257" s="17" t="s">
        <v>518</v>
      </c>
      <c r="R257" s="23" t="str">
        <f t="shared" si="3"/>
        <v>15.20***</v>
      </c>
      <c r="S257" s="24">
        <v>15.2</v>
      </c>
    </row>
    <row r="258" spans="2:19" x14ac:dyDescent="0.45">
      <c r="B258" s="22" t="s">
        <v>519</v>
      </c>
      <c r="C258" s="6"/>
      <c r="D258" s="17" t="s">
        <v>520</v>
      </c>
      <c r="R258" s="23" t="str">
        <f t="shared" si="3"/>
        <v>17.82</v>
      </c>
      <c r="S258" s="24">
        <v>17.82</v>
      </c>
    </row>
    <row r="259" spans="2:19" x14ac:dyDescent="0.45">
      <c r="B259" s="22" t="s">
        <v>521</v>
      </c>
      <c r="C259" s="6"/>
      <c r="D259" s="17" t="s">
        <v>522</v>
      </c>
      <c r="R259" s="23" t="str">
        <f t="shared" si="3"/>
        <v>17.46</v>
      </c>
      <c r="S259" s="24">
        <v>17.46</v>
      </c>
    </row>
    <row r="260" spans="2:19" x14ac:dyDescent="0.45">
      <c r="B260" s="22" t="s">
        <v>523</v>
      </c>
      <c r="C260" s="6"/>
      <c r="D260" s="17" t="s">
        <v>524</v>
      </c>
      <c r="R260" s="23" t="str">
        <f t="shared" ref="R260:R323" si="4">IF(RIGHT(D260, 1)="*", RIGHT(D260, 8), RIGHT(D260, 5))</f>
        <v>17.46</v>
      </c>
      <c r="S260" s="24">
        <v>17.46</v>
      </c>
    </row>
    <row r="261" spans="2:19" x14ac:dyDescent="0.45">
      <c r="B261" s="22" t="s">
        <v>525</v>
      </c>
      <c r="C261" s="6"/>
      <c r="D261" s="17" t="s">
        <v>526</v>
      </c>
      <c r="R261" s="23" t="str">
        <f t="shared" si="4"/>
        <v>tions</v>
      </c>
      <c r="S261" s="24" t="s">
        <v>206</v>
      </c>
    </row>
    <row r="262" spans="2:19" x14ac:dyDescent="0.45">
      <c r="B262" s="22" t="s">
        <v>527</v>
      </c>
      <c r="C262" s="6"/>
      <c r="D262" s="17" t="s">
        <v>528</v>
      </c>
      <c r="R262" s="23" t="str">
        <f t="shared" si="4"/>
        <v>32.40</v>
      </c>
      <c r="S262" s="24">
        <v>32.4</v>
      </c>
    </row>
    <row r="263" spans="2:19" x14ac:dyDescent="0.45">
      <c r="B263" s="22" t="s">
        <v>529</v>
      </c>
      <c r="C263" s="6"/>
      <c r="D263" s="17" t="s">
        <v>530</v>
      </c>
      <c r="R263" s="23" t="str">
        <f t="shared" si="4"/>
        <v>25.15</v>
      </c>
      <c r="S263" s="24">
        <v>25.15</v>
      </c>
    </row>
    <row r="264" spans="2:19" x14ac:dyDescent="0.45">
      <c r="B264" s="22" t="s">
        <v>531</v>
      </c>
      <c r="C264" s="6"/>
      <c r="D264" s="17" t="s">
        <v>532</v>
      </c>
      <c r="R264" s="23" t="str">
        <f t="shared" si="4"/>
        <v>30.65</v>
      </c>
      <c r="S264" s="24">
        <v>30.65</v>
      </c>
    </row>
    <row r="265" spans="2:19" x14ac:dyDescent="0.45">
      <c r="B265" s="22" t="s">
        <v>533</v>
      </c>
      <c r="C265" s="6"/>
      <c r="D265" s="17" t="s">
        <v>534</v>
      </c>
      <c r="R265" s="23" t="str">
        <f t="shared" si="4"/>
        <v>32.40</v>
      </c>
      <c r="S265" s="24">
        <v>32.4</v>
      </c>
    </row>
    <row r="266" spans="2:19" x14ac:dyDescent="0.45">
      <c r="B266" s="22" t="s">
        <v>535</v>
      </c>
      <c r="C266" s="6"/>
      <c r="D266" s="17" t="s">
        <v>536</v>
      </c>
      <c r="R266" s="23" t="str">
        <f t="shared" si="4"/>
        <v>34.02</v>
      </c>
      <c r="S266" s="24">
        <v>34.020000000000003</v>
      </c>
    </row>
    <row r="267" spans="2:19" x14ac:dyDescent="0.45">
      <c r="B267" s="22" t="s">
        <v>537</v>
      </c>
      <c r="C267" s="6"/>
      <c r="D267" s="17" t="s">
        <v>538</v>
      </c>
      <c r="R267" s="23" t="str">
        <f t="shared" si="4"/>
        <v>21.57</v>
      </c>
      <c r="S267" s="24">
        <v>21.57</v>
      </c>
    </row>
    <row r="268" spans="2:19" x14ac:dyDescent="0.45">
      <c r="B268" s="22" t="s">
        <v>539</v>
      </c>
      <c r="C268" s="6"/>
      <c r="D268" s="17" t="s">
        <v>540</v>
      </c>
      <c r="R268" s="23" t="str">
        <f t="shared" si="4"/>
        <v>28.78</v>
      </c>
      <c r="S268" s="24">
        <v>28.78</v>
      </c>
    </row>
    <row r="269" spans="2:19" x14ac:dyDescent="0.45">
      <c r="B269" s="22" t="s">
        <v>541</v>
      </c>
      <c r="C269" s="6"/>
      <c r="D269" s="17" t="s">
        <v>542</v>
      </c>
      <c r="R269" s="23" t="str">
        <f t="shared" si="4"/>
        <v>25.15</v>
      </c>
      <c r="S269" s="24">
        <v>25.15</v>
      </c>
    </row>
    <row r="270" spans="2:19" x14ac:dyDescent="0.45">
      <c r="B270" s="22" t="s">
        <v>543</v>
      </c>
      <c r="C270" s="6"/>
      <c r="D270" s="17" t="s">
        <v>544</v>
      </c>
      <c r="R270" s="23" t="str">
        <f t="shared" si="4"/>
        <v>28.78</v>
      </c>
      <c r="S270" s="24">
        <v>28.78</v>
      </c>
    </row>
    <row r="271" spans="2:19" x14ac:dyDescent="0.45">
      <c r="B271" s="22" t="s">
        <v>545</v>
      </c>
      <c r="C271" s="6"/>
      <c r="D271" s="17" t="s">
        <v>546</v>
      </c>
      <c r="R271" s="23" t="str">
        <f t="shared" si="4"/>
        <v>26.97</v>
      </c>
      <c r="S271" s="24">
        <v>26.97</v>
      </c>
    </row>
    <row r="272" spans="2:19" x14ac:dyDescent="0.45">
      <c r="B272" s="22" t="s">
        <v>547</v>
      </c>
      <c r="C272" s="6"/>
      <c r="D272" s="17" t="s">
        <v>548</v>
      </c>
      <c r="R272" s="23" t="str">
        <f t="shared" si="4"/>
        <v>26.97</v>
      </c>
      <c r="S272" s="24">
        <v>26.97</v>
      </c>
    </row>
    <row r="273" spans="2:19" x14ac:dyDescent="0.45">
      <c r="B273" s="22" t="s">
        <v>549</v>
      </c>
      <c r="C273" s="6"/>
      <c r="D273" s="17" t="s">
        <v>550</v>
      </c>
      <c r="R273" s="23" t="str">
        <f t="shared" si="4"/>
        <v xml:space="preserve">     </v>
      </c>
      <c r="S273" s="24"/>
    </row>
    <row r="274" spans="2:19" x14ac:dyDescent="0.45">
      <c r="B274" s="22" t="s">
        <v>551</v>
      </c>
      <c r="C274" s="6"/>
      <c r="D274" s="17" t="s">
        <v>552</v>
      </c>
      <c r="R274" s="23" t="str">
        <f t="shared" si="4"/>
        <v>30.65</v>
      </c>
      <c r="S274" s="24">
        <v>30.65</v>
      </c>
    </row>
    <row r="275" spans="2:19" x14ac:dyDescent="0.45">
      <c r="B275" s="22" t="s">
        <v>553</v>
      </c>
      <c r="C275" s="6"/>
      <c r="D275" s="17" t="s">
        <v>554</v>
      </c>
      <c r="R275" s="23" t="str">
        <f t="shared" si="4"/>
        <v xml:space="preserve">     </v>
      </c>
      <c r="S275" s="24"/>
    </row>
    <row r="276" spans="2:19" x14ac:dyDescent="0.45">
      <c r="B276" s="22" t="s">
        <v>555</v>
      </c>
      <c r="C276" s="6"/>
      <c r="D276" s="17" t="s">
        <v>556</v>
      </c>
      <c r="R276" s="23" t="str">
        <f t="shared" si="4"/>
        <v>25.60</v>
      </c>
      <c r="S276" s="24">
        <v>25.6</v>
      </c>
    </row>
    <row r="277" spans="2:19" x14ac:dyDescent="0.45">
      <c r="B277" s="22" t="s">
        <v>557</v>
      </c>
      <c r="C277" s="6"/>
      <c r="D277" s="17" t="s">
        <v>558</v>
      </c>
      <c r="R277" s="23" t="str">
        <f t="shared" si="4"/>
        <v>20.58</v>
      </c>
      <c r="S277" s="24">
        <v>20.58</v>
      </c>
    </row>
    <row r="278" spans="2:19" x14ac:dyDescent="0.45">
      <c r="B278" s="22" t="s">
        <v>559</v>
      </c>
      <c r="C278" s="6"/>
      <c r="D278" s="17" t="s">
        <v>560</v>
      </c>
      <c r="R278" s="23" t="str">
        <f t="shared" si="4"/>
        <v>44.51</v>
      </c>
      <c r="S278" s="24">
        <v>44.51</v>
      </c>
    </row>
    <row r="279" spans="2:19" x14ac:dyDescent="0.45">
      <c r="B279" s="22" t="s">
        <v>561</v>
      </c>
      <c r="C279" s="6"/>
      <c r="D279" s="17" t="s">
        <v>562</v>
      </c>
      <c r="R279" s="23" t="str">
        <f t="shared" si="4"/>
        <v>21.48</v>
      </c>
      <c r="S279" s="24">
        <v>21.48</v>
      </c>
    </row>
    <row r="280" spans="2:19" x14ac:dyDescent="0.45">
      <c r="B280" s="22" t="s">
        <v>563</v>
      </c>
      <c r="C280" s="6"/>
      <c r="D280" s="17" t="s">
        <v>564</v>
      </c>
      <c r="R280" s="23" t="str">
        <f t="shared" si="4"/>
        <v>24.00</v>
      </c>
      <c r="S280" s="24">
        <v>24</v>
      </c>
    </row>
    <row r="281" spans="2:19" x14ac:dyDescent="0.45">
      <c r="B281" s="22" t="s">
        <v>565</v>
      </c>
      <c r="C281" s="6"/>
      <c r="D281" s="17" t="s">
        <v>566</v>
      </c>
      <c r="R281" s="23" t="str">
        <f t="shared" si="4"/>
        <v>24.13</v>
      </c>
      <c r="S281" s="24">
        <v>24.13</v>
      </c>
    </row>
    <row r="282" spans="2:19" x14ac:dyDescent="0.45">
      <c r="B282" s="22" t="s">
        <v>567</v>
      </c>
      <c r="C282" s="6"/>
      <c r="D282" s="17" t="s">
        <v>568</v>
      </c>
      <c r="R282" s="23" t="str">
        <f t="shared" si="4"/>
        <v>25.89</v>
      </c>
      <c r="S282" s="24">
        <v>25.89</v>
      </c>
    </row>
    <row r="283" spans="2:19" x14ac:dyDescent="0.45">
      <c r="B283" s="22" t="s">
        <v>569</v>
      </c>
      <c r="C283" s="6"/>
      <c r="D283" s="17" t="s">
        <v>570</v>
      </c>
      <c r="R283" s="23" t="str">
        <f t="shared" si="4"/>
        <v>27.62</v>
      </c>
      <c r="S283" s="24">
        <v>27.62</v>
      </c>
    </row>
    <row r="284" spans="2:19" x14ac:dyDescent="0.45">
      <c r="B284" s="22" t="s">
        <v>571</v>
      </c>
      <c r="C284" s="6"/>
      <c r="D284" s="17" t="s">
        <v>572</v>
      </c>
      <c r="R284" s="23" t="str">
        <f t="shared" si="4"/>
        <v>29.42</v>
      </c>
      <c r="S284" s="24">
        <v>29.42</v>
      </c>
    </row>
    <row r="285" spans="2:19" x14ac:dyDescent="0.45">
      <c r="B285" s="22" t="s">
        <v>573</v>
      </c>
      <c r="C285" s="6"/>
      <c r="D285" s="17" t="s">
        <v>574</v>
      </c>
      <c r="R285" s="23" t="str">
        <f t="shared" si="4"/>
        <v>22.37</v>
      </c>
      <c r="S285" s="24">
        <v>22.37</v>
      </c>
    </row>
    <row r="286" spans="2:19" x14ac:dyDescent="0.45">
      <c r="B286" s="22" t="s">
        <v>575</v>
      </c>
      <c r="C286" s="6"/>
      <c r="D286" s="17" t="s">
        <v>576</v>
      </c>
      <c r="R286" s="23" t="str">
        <f t="shared" si="4"/>
        <v>27.27</v>
      </c>
      <c r="S286" s="24">
        <v>27.27</v>
      </c>
    </row>
    <row r="287" spans="2:19" x14ac:dyDescent="0.45">
      <c r="B287" s="22" t="s">
        <v>577</v>
      </c>
      <c r="C287" s="6"/>
      <c r="D287" s="17" t="s">
        <v>578</v>
      </c>
      <c r="R287" s="23" t="str">
        <f t="shared" si="4"/>
        <v>20.71</v>
      </c>
      <c r="S287" s="24">
        <v>20.71</v>
      </c>
    </row>
    <row r="288" spans="2:19" x14ac:dyDescent="0.45">
      <c r="B288" s="22" t="s">
        <v>579</v>
      </c>
      <c r="C288" s="6"/>
      <c r="D288" s="17" t="s">
        <v>580</v>
      </c>
      <c r="R288" s="23" t="str">
        <f t="shared" si="4"/>
        <v>30.65</v>
      </c>
      <c r="S288" s="24">
        <v>30.65</v>
      </c>
    </row>
    <row r="289" spans="2:19" x14ac:dyDescent="0.45">
      <c r="B289" s="22" t="s">
        <v>581</v>
      </c>
      <c r="C289" s="6"/>
      <c r="D289" s="17" t="s">
        <v>582</v>
      </c>
      <c r="R289" s="23" t="str">
        <f t="shared" si="4"/>
        <v>23.28</v>
      </c>
      <c r="S289" s="24">
        <v>23.28</v>
      </c>
    </row>
    <row r="290" spans="2:19" x14ac:dyDescent="0.45">
      <c r="B290" s="22" t="s">
        <v>583</v>
      </c>
      <c r="C290" s="6"/>
      <c r="D290" s="17" t="s">
        <v>584</v>
      </c>
      <c r="R290" s="23" t="str">
        <f t="shared" si="4"/>
        <v>17.81</v>
      </c>
      <c r="S290" s="24">
        <v>17.809999999999999</v>
      </c>
    </row>
    <row r="291" spans="2:19" x14ac:dyDescent="0.45">
      <c r="B291" s="22" t="s">
        <v>585</v>
      </c>
      <c r="C291" s="6"/>
      <c r="D291" s="17" t="s">
        <v>586</v>
      </c>
      <c r="R291" s="23" t="str">
        <f t="shared" si="4"/>
        <v>30.65</v>
      </c>
      <c r="S291" s="24">
        <v>30.65</v>
      </c>
    </row>
    <row r="292" spans="2:19" x14ac:dyDescent="0.45">
      <c r="B292" s="22" t="s">
        <v>587</v>
      </c>
      <c r="C292" s="6"/>
      <c r="D292" s="17" t="s">
        <v>588</v>
      </c>
      <c r="R292" s="23" t="str">
        <f t="shared" si="4"/>
        <v>25.15</v>
      </c>
      <c r="S292" s="24">
        <v>25.15</v>
      </c>
    </row>
    <row r="293" spans="2:19" x14ac:dyDescent="0.45">
      <c r="B293" s="22" t="s">
        <v>589</v>
      </c>
      <c r="C293" s="6"/>
      <c r="D293" s="17" t="s">
        <v>590</v>
      </c>
      <c r="R293" s="23" t="str">
        <f t="shared" si="4"/>
        <v>26.97</v>
      </c>
      <c r="S293" s="24">
        <v>26.97</v>
      </c>
    </row>
    <row r="294" spans="2:19" x14ac:dyDescent="0.45">
      <c r="B294" s="22" t="s">
        <v>591</v>
      </c>
      <c r="C294" s="6"/>
      <c r="D294" s="17" t="s">
        <v>592</v>
      </c>
      <c r="R294" s="23" t="str">
        <f t="shared" si="4"/>
        <v>20.71</v>
      </c>
      <c r="S294" s="24">
        <v>20.71</v>
      </c>
    </row>
    <row r="295" spans="2:19" x14ac:dyDescent="0.45">
      <c r="B295" s="22" t="s">
        <v>593</v>
      </c>
      <c r="C295" s="6"/>
      <c r="D295" s="17" t="s">
        <v>594</v>
      </c>
      <c r="R295" s="23" t="str">
        <f t="shared" si="4"/>
        <v>24.00</v>
      </c>
      <c r="S295" s="24">
        <v>24</v>
      </c>
    </row>
    <row r="296" spans="2:19" x14ac:dyDescent="0.45">
      <c r="B296" s="22" t="s">
        <v>595</v>
      </c>
      <c r="C296" s="6"/>
      <c r="D296" s="17" t="s">
        <v>596</v>
      </c>
      <c r="R296" s="23" t="str">
        <f t="shared" si="4"/>
        <v>27.27</v>
      </c>
      <c r="S296" s="24">
        <v>27.27</v>
      </c>
    </row>
    <row r="297" spans="2:19" x14ac:dyDescent="0.45">
      <c r="B297" s="22" t="s">
        <v>597</v>
      </c>
      <c r="C297" s="6"/>
      <c r="D297" s="17" t="s">
        <v>598</v>
      </c>
      <c r="R297" s="23" t="str">
        <f t="shared" si="4"/>
        <v>22.71</v>
      </c>
      <c r="S297" s="24">
        <v>22.71</v>
      </c>
    </row>
    <row r="298" spans="2:19" x14ac:dyDescent="0.45">
      <c r="B298" s="22" t="s">
        <v>599</v>
      </c>
      <c r="C298" s="6"/>
      <c r="D298" s="17" t="s">
        <v>600</v>
      </c>
      <c r="R298" s="23" t="str">
        <f t="shared" si="4"/>
        <v xml:space="preserve">     </v>
      </c>
      <c r="S298" s="24"/>
    </row>
    <row r="299" spans="2:19" x14ac:dyDescent="0.45">
      <c r="B299" s="22" t="s">
        <v>601</v>
      </c>
      <c r="C299" s="6"/>
      <c r="D299" s="17" t="s">
        <v>602</v>
      </c>
      <c r="R299" s="23" t="str">
        <f t="shared" si="4"/>
        <v>24.00</v>
      </c>
      <c r="S299" s="24">
        <v>24</v>
      </c>
    </row>
    <row r="300" spans="2:19" x14ac:dyDescent="0.45">
      <c r="B300" s="22" t="s">
        <v>599</v>
      </c>
      <c r="C300" s="6"/>
      <c r="D300" s="17" t="s">
        <v>603</v>
      </c>
      <c r="R300" s="23" t="str">
        <f t="shared" si="4"/>
        <v xml:space="preserve">     </v>
      </c>
      <c r="S300" s="24"/>
    </row>
    <row r="301" spans="2:19" x14ac:dyDescent="0.45">
      <c r="B301" s="22" t="s">
        <v>604</v>
      </c>
      <c r="C301" s="6"/>
      <c r="D301" s="17" t="s">
        <v>605</v>
      </c>
      <c r="R301" s="23" t="str">
        <f t="shared" si="4"/>
        <v>22.39</v>
      </c>
      <c r="S301" s="24">
        <v>22.39</v>
      </c>
    </row>
    <row r="302" spans="2:19" x14ac:dyDescent="0.45">
      <c r="B302" s="22" t="s">
        <v>606</v>
      </c>
      <c r="C302" s="6"/>
      <c r="D302" s="17" t="s">
        <v>607</v>
      </c>
      <c r="R302" s="23" t="str">
        <f t="shared" si="4"/>
        <v>19.00</v>
      </c>
      <c r="S302" s="24">
        <v>19</v>
      </c>
    </row>
    <row r="303" spans="2:19" x14ac:dyDescent="0.45">
      <c r="B303" s="22" t="s">
        <v>608</v>
      </c>
      <c r="C303" s="6"/>
      <c r="D303" s="17" t="s">
        <v>609</v>
      </c>
      <c r="R303" s="23" t="str">
        <f t="shared" si="4"/>
        <v>27.27</v>
      </c>
      <c r="S303" s="24">
        <v>27.27</v>
      </c>
    </row>
    <row r="304" spans="2:19" x14ac:dyDescent="0.45">
      <c r="B304" s="22" t="s">
        <v>610</v>
      </c>
      <c r="C304" s="6"/>
      <c r="D304" s="17" t="s">
        <v>611</v>
      </c>
      <c r="R304" s="23" t="str">
        <f t="shared" si="4"/>
        <v>25.60</v>
      </c>
      <c r="S304" s="24">
        <v>25.6</v>
      </c>
    </row>
    <row r="305" spans="2:19" x14ac:dyDescent="0.45">
      <c r="B305" s="22" t="s">
        <v>612</v>
      </c>
      <c r="C305" s="6"/>
      <c r="D305" s="17" t="s">
        <v>613</v>
      </c>
      <c r="R305" s="23" t="str">
        <f t="shared" si="4"/>
        <v>15.89***</v>
      </c>
      <c r="S305" s="24">
        <v>15.89</v>
      </c>
    </row>
    <row r="306" spans="2:19" x14ac:dyDescent="0.45">
      <c r="B306" s="22" t="s">
        <v>614</v>
      </c>
      <c r="C306" s="6"/>
      <c r="D306" s="17" t="s">
        <v>615</v>
      </c>
      <c r="R306" s="23" t="str">
        <f t="shared" si="4"/>
        <v>25.60</v>
      </c>
      <c r="S306" s="24">
        <v>25.6</v>
      </c>
    </row>
    <row r="307" spans="2:19" x14ac:dyDescent="0.45">
      <c r="B307" s="22" t="s">
        <v>616</v>
      </c>
      <c r="C307" s="6"/>
      <c r="D307" s="17" t="s">
        <v>617</v>
      </c>
      <c r="R307" s="23" t="str">
        <f t="shared" si="4"/>
        <v>29.07</v>
      </c>
      <c r="S307" s="24">
        <v>29.07</v>
      </c>
    </row>
    <row r="308" spans="2:19" x14ac:dyDescent="0.45">
      <c r="B308" s="22" t="s">
        <v>618</v>
      </c>
      <c r="C308" s="6"/>
      <c r="D308" s="17" t="s">
        <v>619</v>
      </c>
      <c r="R308" s="23" t="str">
        <f t="shared" si="4"/>
        <v>19.20</v>
      </c>
      <c r="S308" s="24">
        <v>19.2</v>
      </c>
    </row>
    <row r="309" spans="2:19" x14ac:dyDescent="0.45">
      <c r="B309" s="22" t="s">
        <v>620</v>
      </c>
      <c r="C309" s="6"/>
      <c r="D309" s="17" t="s">
        <v>621</v>
      </c>
      <c r="R309" s="23" t="str">
        <f t="shared" si="4"/>
        <v>19.19</v>
      </c>
      <c r="S309" s="24">
        <v>19.190000000000001</v>
      </c>
    </row>
    <row r="310" spans="2:19" x14ac:dyDescent="0.45">
      <c r="B310" s="22" t="s">
        <v>622</v>
      </c>
      <c r="C310" s="6"/>
      <c r="D310" s="17" t="s">
        <v>623</v>
      </c>
      <c r="R310" s="23" t="str">
        <f t="shared" si="4"/>
        <v>27.27</v>
      </c>
      <c r="S310" s="24">
        <v>27.27</v>
      </c>
    </row>
    <row r="311" spans="2:19" x14ac:dyDescent="0.45">
      <c r="B311" s="22" t="s">
        <v>624</v>
      </c>
      <c r="C311" s="6"/>
      <c r="D311" s="17" t="s">
        <v>625</v>
      </c>
      <c r="R311" s="23" t="str">
        <f t="shared" si="4"/>
        <v>28.82</v>
      </c>
      <c r="S311" s="24">
        <v>28.82</v>
      </c>
    </row>
    <row r="312" spans="2:19" x14ac:dyDescent="0.45">
      <c r="B312" s="22" t="s">
        <v>626</v>
      </c>
      <c r="C312" s="6"/>
      <c r="D312" s="17" t="s">
        <v>627</v>
      </c>
      <c r="R312" s="23" t="str">
        <f t="shared" si="4"/>
        <v>30.27</v>
      </c>
      <c r="S312" s="24">
        <v>30.27</v>
      </c>
    </row>
    <row r="313" spans="2:19" x14ac:dyDescent="0.45">
      <c r="B313" s="22" t="s">
        <v>628</v>
      </c>
      <c r="C313" s="6"/>
      <c r="D313" s="17" t="s">
        <v>629</v>
      </c>
      <c r="R313" s="23" t="str">
        <f t="shared" si="4"/>
        <v>27.27</v>
      </c>
      <c r="S313" s="24">
        <v>27.27</v>
      </c>
    </row>
    <row r="314" spans="2:19" x14ac:dyDescent="0.45">
      <c r="B314" s="22" t="s">
        <v>630</v>
      </c>
      <c r="C314" s="6"/>
      <c r="D314" s="17" t="s">
        <v>631</v>
      </c>
      <c r="R314" s="23" t="str">
        <f t="shared" si="4"/>
        <v>25.60</v>
      </c>
      <c r="S314" s="24">
        <v>25.6</v>
      </c>
    </row>
    <row r="315" spans="2:19" x14ac:dyDescent="0.45">
      <c r="B315" s="22" t="s">
        <v>632</v>
      </c>
      <c r="C315" s="6"/>
      <c r="D315" s="17" t="s">
        <v>633</v>
      </c>
      <c r="R315" s="23" t="str">
        <f t="shared" si="4"/>
        <v>25.60</v>
      </c>
      <c r="S315" s="24">
        <v>25.6</v>
      </c>
    </row>
    <row r="316" spans="2:19" x14ac:dyDescent="0.45">
      <c r="B316" s="22" t="s">
        <v>634</v>
      </c>
      <c r="C316" s="6"/>
      <c r="D316" s="17" t="s">
        <v>635</v>
      </c>
      <c r="R316" s="23" t="str">
        <f t="shared" si="4"/>
        <v>25.49</v>
      </c>
      <c r="S316" s="24">
        <v>25.49</v>
      </c>
    </row>
    <row r="317" spans="2:19" x14ac:dyDescent="0.45">
      <c r="B317" s="22" t="s">
        <v>636</v>
      </c>
      <c r="C317" s="6"/>
      <c r="D317" s="17" t="s">
        <v>637</v>
      </c>
      <c r="R317" s="23" t="str">
        <f t="shared" si="4"/>
        <v>23.37</v>
      </c>
      <c r="S317" s="24">
        <v>23.37</v>
      </c>
    </row>
    <row r="318" spans="2:19" x14ac:dyDescent="0.45">
      <c r="B318" s="22" t="s">
        <v>638</v>
      </c>
      <c r="C318" s="6"/>
      <c r="D318" s="17" t="s">
        <v>639</v>
      </c>
      <c r="R318" s="23" t="str">
        <f t="shared" si="4"/>
        <v>27.27</v>
      </c>
      <c r="S318" s="24">
        <v>27.27</v>
      </c>
    </row>
    <row r="319" spans="2:19" x14ac:dyDescent="0.45">
      <c r="B319" s="22" t="s">
        <v>640</v>
      </c>
      <c r="C319" s="6"/>
      <c r="D319" s="17" t="s">
        <v>641</v>
      </c>
      <c r="R319" s="23" t="str">
        <f t="shared" si="4"/>
        <v>27.27</v>
      </c>
      <c r="S319" s="24">
        <v>27.27</v>
      </c>
    </row>
    <row r="320" spans="2:19" x14ac:dyDescent="0.45">
      <c r="B320" s="22" t="s">
        <v>642</v>
      </c>
      <c r="C320" s="6"/>
      <c r="D320" s="17" t="s">
        <v>643</v>
      </c>
      <c r="R320" s="23" t="str">
        <f t="shared" si="4"/>
        <v>24.00</v>
      </c>
      <c r="S320" s="24">
        <v>24</v>
      </c>
    </row>
    <row r="321" spans="2:19" x14ac:dyDescent="0.45">
      <c r="B321" s="22" t="s">
        <v>644</v>
      </c>
      <c r="C321" s="6"/>
      <c r="D321" s="17" t="s">
        <v>645</v>
      </c>
      <c r="R321" s="23" t="str">
        <f t="shared" si="4"/>
        <v>27.27</v>
      </c>
      <c r="S321" s="24">
        <v>27.27</v>
      </c>
    </row>
    <row r="322" spans="2:19" x14ac:dyDescent="0.45">
      <c r="B322" s="22" t="s">
        <v>646</v>
      </c>
      <c r="C322" s="6"/>
      <c r="D322" s="17" t="s">
        <v>647</v>
      </c>
      <c r="R322" s="23" t="str">
        <f t="shared" si="4"/>
        <v>24.00</v>
      </c>
      <c r="S322" s="24">
        <v>24</v>
      </c>
    </row>
    <row r="323" spans="2:19" x14ac:dyDescent="0.45">
      <c r="B323" s="22" t="s">
        <v>648</v>
      </c>
      <c r="C323" s="6"/>
      <c r="D323" s="17" t="s">
        <v>649</v>
      </c>
      <c r="R323" s="23" t="str">
        <f t="shared" si="4"/>
        <v>29.58</v>
      </c>
      <c r="S323" s="24">
        <v>29.58</v>
      </c>
    </row>
    <row r="324" spans="2:19" x14ac:dyDescent="0.45">
      <c r="B324" s="22" t="s">
        <v>650</v>
      </c>
      <c r="C324" s="6"/>
      <c r="D324" s="17" t="s">
        <v>651</v>
      </c>
      <c r="R324" s="23" t="str">
        <f t="shared" ref="R324:R387" si="5">IF(RIGHT(D324, 1)="*", RIGHT(D324, 8), RIGHT(D324, 5))</f>
        <v>31.27</v>
      </c>
      <c r="S324" s="24">
        <v>31.27</v>
      </c>
    </row>
    <row r="325" spans="2:19" x14ac:dyDescent="0.45">
      <c r="B325" s="22" t="s">
        <v>652</v>
      </c>
      <c r="C325" s="6"/>
      <c r="D325" s="17" t="s">
        <v>653</v>
      </c>
      <c r="R325" s="23" t="str">
        <f t="shared" si="5"/>
        <v>25.33</v>
      </c>
      <c r="S325" s="24">
        <v>25.33</v>
      </c>
    </row>
    <row r="326" spans="2:19" x14ac:dyDescent="0.45">
      <c r="B326" s="22" t="s">
        <v>654</v>
      </c>
      <c r="C326" s="6"/>
      <c r="D326" s="17" t="s">
        <v>655</v>
      </c>
      <c r="R326" s="23" t="str">
        <f t="shared" si="5"/>
        <v>20.44</v>
      </c>
      <c r="S326" s="24">
        <v>20.440000000000001</v>
      </c>
    </row>
    <row r="327" spans="2:19" x14ac:dyDescent="0.45">
      <c r="B327" s="22" t="s">
        <v>656</v>
      </c>
      <c r="C327" s="6"/>
      <c r="D327" s="17" t="s">
        <v>657</v>
      </c>
      <c r="R327" s="23" t="str">
        <f t="shared" si="5"/>
        <v>27.27</v>
      </c>
      <c r="S327" s="24">
        <v>27.27</v>
      </c>
    </row>
    <row r="328" spans="2:19" x14ac:dyDescent="0.45">
      <c r="B328" s="22" t="s">
        <v>658</v>
      </c>
      <c r="C328" s="6"/>
      <c r="D328" s="17" t="s">
        <v>659</v>
      </c>
      <c r="R328" s="23" t="str">
        <f t="shared" si="5"/>
        <v>27.27</v>
      </c>
      <c r="S328" s="24">
        <v>27.27</v>
      </c>
    </row>
    <row r="329" spans="2:19" x14ac:dyDescent="0.45">
      <c r="B329" s="22" t="s">
        <v>660</v>
      </c>
      <c r="C329" s="6"/>
      <c r="D329" s="17" t="s">
        <v>661</v>
      </c>
      <c r="R329" s="23" t="str">
        <f t="shared" si="5"/>
        <v>20.71</v>
      </c>
      <c r="S329" s="24">
        <v>20.71</v>
      </c>
    </row>
    <row r="330" spans="2:19" x14ac:dyDescent="0.45">
      <c r="B330" s="22" t="s">
        <v>662</v>
      </c>
      <c r="C330" s="6"/>
      <c r="D330" s="17" t="s">
        <v>663</v>
      </c>
      <c r="R330" s="23" t="str">
        <f t="shared" si="5"/>
        <v>tions</v>
      </c>
      <c r="S330" s="24" t="s">
        <v>206</v>
      </c>
    </row>
    <row r="331" spans="2:19" x14ac:dyDescent="0.45">
      <c r="B331" s="22" t="s">
        <v>664</v>
      </c>
      <c r="C331" s="6"/>
      <c r="D331" s="17" t="s">
        <v>665</v>
      </c>
      <c r="R331" s="23" t="str">
        <f t="shared" si="5"/>
        <v>17.90</v>
      </c>
      <c r="S331" s="24">
        <v>17.899999999999999</v>
      </c>
    </row>
    <row r="332" spans="2:19" x14ac:dyDescent="0.45">
      <c r="B332" s="22" t="s">
        <v>666</v>
      </c>
      <c r="C332" s="6"/>
      <c r="D332" s="17" t="s">
        <v>667</v>
      </c>
      <c r="R332" s="23" t="str">
        <f t="shared" si="5"/>
        <v>13.79***</v>
      </c>
      <c r="S332" s="24">
        <v>13.79</v>
      </c>
    </row>
    <row r="333" spans="2:19" x14ac:dyDescent="0.45">
      <c r="B333" s="22" t="s">
        <v>668</v>
      </c>
      <c r="C333" s="6"/>
      <c r="D333" s="17" t="s">
        <v>669</v>
      </c>
      <c r="R333" s="23" t="str">
        <f t="shared" si="5"/>
        <v>17.28</v>
      </c>
      <c r="S333" s="24">
        <v>17.28</v>
      </c>
    </row>
    <row r="334" spans="2:19" x14ac:dyDescent="0.45">
      <c r="B334" s="22" t="s">
        <v>670</v>
      </c>
      <c r="C334" s="6"/>
      <c r="D334" s="17" t="s">
        <v>671</v>
      </c>
      <c r="R334" s="23" t="str">
        <f t="shared" si="5"/>
        <v>13.98***</v>
      </c>
      <c r="S334" s="24">
        <v>13.98</v>
      </c>
    </row>
    <row r="335" spans="2:19" x14ac:dyDescent="0.45">
      <c r="B335" s="22" t="s">
        <v>672</v>
      </c>
      <c r="C335" s="6"/>
      <c r="D335" s="17" t="s">
        <v>673</v>
      </c>
      <c r="R335" s="23" t="str">
        <f t="shared" si="5"/>
        <v>17.90</v>
      </c>
      <c r="S335" s="24">
        <v>17.899999999999999</v>
      </c>
    </row>
    <row r="336" spans="2:19" x14ac:dyDescent="0.45">
      <c r="B336" s="22" t="s">
        <v>674</v>
      </c>
      <c r="C336" s="6"/>
      <c r="D336" s="17" t="s">
        <v>675</v>
      </c>
      <c r="R336" s="23" t="str">
        <f t="shared" si="5"/>
        <v xml:space="preserve">     </v>
      </c>
      <c r="S336" s="24"/>
    </row>
    <row r="337" spans="2:19" x14ac:dyDescent="0.45">
      <c r="B337" s="22" t="s">
        <v>676</v>
      </c>
      <c r="C337" s="6"/>
      <c r="D337" s="17" t="s">
        <v>677</v>
      </c>
      <c r="R337" s="23" t="str">
        <f t="shared" si="5"/>
        <v>17.90</v>
      </c>
      <c r="S337" s="24">
        <v>17.899999999999999</v>
      </c>
    </row>
    <row r="338" spans="2:19" x14ac:dyDescent="0.45">
      <c r="B338" s="22" t="s">
        <v>678</v>
      </c>
      <c r="C338" s="6"/>
      <c r="D338" s="17" t="s">
        <v>679</v>
      </c>
      <c r="R338" s="23" t="str">
        <f t="shared" si="5"/>
        <v>tions</v>
      </c>
      <c r="S338" s="24" t="s">
        <v>206</v>
      </c>
    </row>
    <row r="339" spans="2:19" x14ac:dyDescent="0.45">
      <c r="B339" s="22" t="s">
        <v>680</v>
      </c>
      <c r="C339" s="6"/>
      <c r="D339" s="17" t="s">
        <v>681</v>
      </c>
      <c r="R339" s="23" t="str">
        <f t="shared" si="5"/>
        <v>26.31</v>
      </c>
      <c r="S339" s="24">
        <v>26.31</v>
      </c>
    </row>
    <row r="340" spans="2:19" x14ac:dyDescent="0.45">
      <c r="B340" s="22" t="s">
        <v>682</v>
      </c>
      <c r="C340" s="6"/>
      <c r="D340" s="17" t="s">
        <v>683</v>
      </c>
      <c r="R340" s="23" t="str">
        <f t="shared" si="5"/>
        <v>22.00</v>
      </c>
      <c r="S340" s="24">
        <v>22</v>
      </c>
    </row>
    <row r="341" spans="2:19" x14ac:dyDescent="0.45">
      <c r="B341" s="22" t="s">
        <v>684</v>
      </c>
      <c r="C341" s="6"/>
      <c r="D341" s="17" t="s">
        <v>685</v>
      </c>
      <c r="R341" s="23" t="str">
        <f t="shared" si="5"/>
        <v>26.31</v>
      </c>
      <c r="S341" s="24">
        <v>26.31</v>
      </c>
    </row>
    <row r="342" spans="2:19" x14ac:dyDescent="0.45">
      <c r="B342" s="22" t="s">
        <v>686</v>
      </c>
      <c r="C342" s="6"/>
      <c r="D342" s="17" t="s">
        <v>687</v>
      </c>
      <c r="R342" s="23" t="str">
        <f t="shared" si="5"/>
        <v>18.65</v>
      </c>
      <c r="S342" s="24">
        <v>18.649999999999999</v>
      </c>
    </row>
    <row r="343" spans="2:19" x14ac:dyDescent="0.45">
      <c r="B343" s="22" t="s">
        <v>688</v>
      </c>
      <c r="C343" s="6"/>
      <c r="D343" s="17" t="s">
        <v>689</v>
      </c>
      <c r="R343" s="23" t="str">
        <f t="shared" si="5"/>
        <v>21.60</v>
      </c>
      <c r="S343" s="24">
        <v>21.6</v>
      </c>
    </row>
    <row r="344" spans="2:19" x14ac:dyDescent="0.45">
      <c r="B344" s="22" t="s">
        <v>690</v>
      </c>
      <c r="C344" s="6"/>
      <c r="D344" s="17" t="s">
        <v>691</v>
      </c>
      <c r="R344" s="23" t="str">
        <f t="shared" si="5"/>
        <v>tions</v>
      </c>
      <c r="S344" s="24" t="s">
        <v>206</v>
      </c>
    </row>
    <row r="345" spans="2:19" x14ac:dyDescent="0.45">
      <c r="B345" s="22" t="s">
        <v>692</v>
      </c>
      <c r="C345" s="6"/>
      <c r="D345" s="17" t="s">
        <v>693</v>
      </c>
      <c r="R345" s="23" t="str">
        <f t="shared" si="5"/>
        <v>19.54</v>
      </c>
      <c r="S345" s="24">
        <v>19.54</v>
      </c>
    </row>
    <row r="346" spans="2:19" x14ac:dyDescent="0.45">
      <c r="B346" s="22" t="s">
        <v>694</v>
      </c>
      <c r="C346" s="6"/>
      <c r="D346" s="17" t="s">
        <v>695</v>
      </c>
      <c r="R346" s="23" t="str">
        <f t="shared" si="5"/>
        <v>16.49</v>
      </c>
      <c r="S346" s="24">
        <v>16.489999999999998</v>
      </c>
    </row>
    <row r="347" spans="2:19" x14ac:dyDescent="0.45">
      <c r="B347" s="22" t="s">
        <v>696</v>
      </c>
      <c r="C347" s="6"/>
      <c r="D347" s="17" t="s">
        <v>697</v>
      </c>
      <c r="R347" s="23" t="str">
        <f t="shared" si="5"/>
        <v>24.34</v>
      </c>
      <c r="S347" s="24">
        <v>24.34</v>
      </c>
    </row>
    <row r="348" spans="2:19" x14ac:dyDescent="0.45">
      <c r="B348" s="22" t="s">
        <v>698</v>
      </c>
      <c r="C348" s="6"/>
      <c r="D348" s="17" t="s">
        <v>699</v>
      </c>
      <c r="R348" s="23" t="str">
        <f t="shared" si="5"/>
        <v>24.34</v>
      </c>
      <c r="S348" s="24">
        <v>24.34</v>
      </c>
    </row>
    <row r="349" spans="2:19" x14ac:dyDescent="0.45">
      <c r="B349" s="22" t="s">
        <v>700</v>
      </c>
      <c r="C349" s="6"/>
      <c r="D349" s="17" t="s">
        <v>701</v>
      </c>
      <c r="R349" s="23" t="str">
        <f t="shared" si="5"/>
        <v>18.44</v>
      </c>
      <c r="S349" s="24">
        <v>18.440000000000001</v>
      </c>
    </row>
    <row r="350" spans="2:19" x14ac:dyDescent="0.45">
      <c r="B350" s="22" t="s">
        <v>702</v>
      </c>
      <c r="C350" s="6"/>
      <c r="D350" s="17" t="s">
        <v>703</v>
      </c>
      <c r="R350" s="23" t="str">
        <f t="shared" si="5"/>
        <v>24.34</v>
      </c>
      <c r="S350" s="24">
        <v>24.34</v>
      </c>
    </row>
    <row r="351" spans="2:19" x14ac:dyDescent="0.45">
      <c r="B351" s="22" t="s">
        <v>704</v>
      </c>
      <c r="C351" s="6"/>
      <c r="D351" s="17" t="s">
        <v>705</v>
      </c>
      <c r="R351" s="23" t="str">
        <f t="shared" si="5"/>
        <v>24.34</v>
      </c>
      <c r="S351" s="24">
        <v>24.34</v>
      </c>
    </row>
    <row r="352" spans="2:19" x14ac:dyDescent="0.45">
      <c r="B352" s="22" t="s">
        <v>706</v>
      </c>
      <c r="C352" s="6"/>
      <c r="D352" s="17" t="s">
        <v>707</v>
      </c>
      <c r="R352" s="23" t="str">
        <f t="shared" si="5"/>
        <v>16.49</v>
      </c>
      <c r="S352" s="24">
        <v>16.489999999999998</v>
      </c>
    </row>
    <row r="353" spans="2:19" x14ac:dyDescent="0.45">
      <c r="B353" s="22" t="s">
        <v>708</v>
      </c>
      <c r="C353" s="6"/>
      <c r="D353" s="17" t="s">
        <v>709</v>
      </c>
      <c r="R353" s="23" t="str">
        <f t="shared" si="5"/>
        <v>18.44</v>
      </c>
      <c r="S353" s="24">
        <v>18.440000000000001</v>
      </c>
    </row>
    <row r="354" spans="2:19" x14ac:dyDescent="0.45">
      <c r="B354" s="22" t="s">
        <v>710</v>
      </c>
      <c r="C354" s="6"/>
      <c r="D354" s="17" t="s">
        <v>711</v>
      </c>
      <c r="R354" s="23" t="str">
        <f t="shared" si="5"/>
        <v>22.09</v>
      </c>
      <c r="S354" s="24">
        <v>22.09</v>
      </c>
    </row>
    <row r="355" spans="2:19" x14ac:dyDescent="0.45">
      <c r="B355" s="22" t="s">
        <v>712</v>
      </c>
      <c r="C355" s="6"/>
      <c r="D355" s="17" t="s">
        <v>713</v>
      </c>
      <c r="R355" s="23" t="str">
        <f t="shared" si="5"/>
        <v>24.56</v>
      </c>
      <c r="S355" s="24">
        <v>24.56</v>
      </c>
    </row>
    <row r="356" spans="2:19" x14ac:dyDescent="0.45">
      <c r="B356" s="22" t="s">
        <v>714</v>
      </c>
      <c r="C356" s="6"/>
      <c r="D356" s="17" t="s">
        <v>715</v>
      </c>
      <c r="R356" s="23" t="str">
        <f t="shared" si="5"/>
        <v>tions</v>
      </c>
      <c r="S356" s="24" t="s">
        <v>206</v>
      </c>
    </row>
    <row r="357" spans="2:19" x14ac:dyDescent="0.45">
      <c r="B357" s="22" t="s">
        <v>716</v>
      </c>
      <c r="C357" s="6"/>
      <c r="D357" s="17" t="s">
        <v>717</v>
      </c>
      <c r="R357" s="23" t="str">
        <f t="shared" si="5"/>
        <v>16.76</v>
      </c>
      <c r="S357" s="24">
        <v>16.760000000000002</v>
      </c>
    </row>
    <row r="358" spans="2:19" x14ac:dyDescent="0.45">
      <c r="B358" s="22" t="s">
        <v>718</v>
      </c>
      <c r="C358" s="6"/>
      <c r="D358" s="17" t="s">
        <v>719</v>
      </c>
      <c r="R358" s="23" t="str">
        <f t="shared" si="5"/>
        <v>18.09</v>
      </c>
      <c r="S358" s="24">
        <v>18.09</v>
      </c>
    </row>
    <row r="359" spans="2:19" x14ac:dyDescent="0.45">
      <c r="B359" s="22" t="s">
        <v>720</v>
      </c>
      <c r="C359" s="6"/>
      <c r="D359" s="17" t="s">
        <v>721</v>
      </c>
      <c r="R359" s="23" t="str">
        <f t="shared" si="5"/>
        <v>14.11***</v>
      </c>
      <c r="S359" s="24">
        <v>14.11</v>
      </c>
    </row>
    <row r="360" spans="2:19" x14ac:dyDescent="0.45">
      <c r="B360" s="22" t="s">
        <v>722</v>
      </c>
      <c r="C360" s="6"/>
      <c r="D360" s="17" t="s">
        <v>723</v>
      </c>
      <c r="R360" s="23" t="str">
        <f t="shared" si="5"/>
        <v>17.29</v>
      </c>
      <c r="S360" s="24">
        <v>17.29</v>
      </c>
    </row>
    <row r="361" spans="2:19" x14ac:dyDescent="0.45">
      <c r="B361" s="22" t="s">
        <v>724</v>
      </c>
      <c r="C361" s="6"/>
      <c r="D361" s="17" t="s">
        <v>725</v>
      </c>
      <c r="R361" s="23" t="str">
        <f t="shared" si="5"/>
        <v>15.41***</v>
      </c>
      <c r="S361" s="24">
        <v>15.41</v>
      </c>
    </row>
    <row r="362" spans="2:19" x14ac:dyDescent="0.45">
      <c r="B362" s="22" t="s">
        <v>726</v>
      </c>
      <c r="C362" s="6"/>
      <c r="D362" s="17" t="s">
        <v>727</v>
      </c>
      <c r="R362" s="23" t="str">
        <f t="shared" si="5"/>
        <v>19.34</v>
      </c>
      <c r="S362" s="24">
        <v>19.34</v>
      </c>
    </row>
    <row r="363" spans="2:19" x14ac:dyDescent="0.45">
      <c r="B363" s="22" t="s">
        <v>728</v>
      </c>
      <c r="C363" s="6"/>
      <c r="D363" s="17" t="s">
        <v>729</v>
      </c>
      <c r="R363" s="23" t="str">
        <f t="shared" si="5"/>
        <v>14.12***</v>
      </c>
      <c r="S363" s="24">
        <v>14.12</v>
      </c>
    </row>
    <row r="364" spans="2:19" x14ac:dyDescent="0.45">
      <c r="B364" s="22" t="s">
        <v>730</v>
      </c>
      <c r="C364" s="6"/>
      <c r="D364" s="17" t="s">
        <v>731</v>
      </c>
      <c r="R364" s="23" t="str">
        <f t="shared" si="5"/>
        <v>23.97</v>
      </c>
      <c r="S364" s="24">
        <v>23.97</v>
      </c>
    </row>
    <row r="365" spans="2:19" x14ac:dyDescent="0.45">
      <c r="B365" s="22" t="s">
        <v>732</v>
      </c>
      <c r="C365" s="6"/>
      <c r="D365" s="17" t="s">
        <v>733</v>
      </c>
      <c r="R365" s="23" t="str">
        <f t="shared" si="5"/>
        <v>15.41***</v>
      </c>
      <c r="S365" s="24">
        <v>15.41</v>
      </c>
    </row>
    <row r="366" spans="2:19" x14ac:dyDescent="0.45">
      <c r="B366" s="22" t="s">
        <v>734</v>
      </c>
      <c r="C366" s="6"/>
      <c r="D366" s="17" t="s">
        <v>735</v>
      </c>
      <c r="R366" s="23" t="str">
        <f t="shared" si="5"/>
        <v>20.96</v>
      </c>
      <c r="S366" s="24">
        <v>20.96</v>
      </c>
    </row>
    <row r="367" spans="2:19" x14ac:dyDescent="0.45">
      <c r="B367" s="22" t="s">
        <v>736</v>
      </c>
      <c r="C367" s="6"/>
      <c r="D367" s="17" t="s">
        <v>737</v>
      </c>
      <c r="R367" s="23" t="str">
        <f t="shared" si="5"/>
        <v>vices</v>
      </c>
      <c r="S367" s="24" t="s">
        <v>738</v>
      </c>
    </row>
    <row r="368" spans="2:19" x14ac:dyDescent="0.45">
      <c r="B368" s="22" t="s">
        <v>739</v>
      </c>
      <c r="C368" s="6"/>
      <c r="D368" s="17" t="s">
        <v>740</v>
      </c>
      <c r="R368" s="23" t="str">
        <f t="shared" si="5"/>
        <v>24.00</v>
      </c>
      <c r="S368" s="24">
        <v>24</v>
      </c>
    </row>
    <row r="369" spans="2:19" x14ac:dyDescent="0.45">
      <c r="B369" s="22" t="s">
        <v>741</v>
      </c>
      <c r="C369" s="6"/>
      <c r="D369" s="17" t="s">
        <v>742</v>
      </c>
      <c r="R369" s="23" t="str">
        <f t="shared" si="5"/>
        <v>24.00</v>
      </c>
      <c r="S369" s="24">
        <v>24</v>
      </c>
    </row>
    <row r="370" spans="2:19" x14ac:dyDescent="0.45">
      <c r="B370" s="22" t="s">
        <v>743</v>
      </c>
      <c r="C370" s="6"/>
      <c r="D370" s="17" t="s">
        <v>744</v>
      </c>
      <c r="R370" s="23" t="str">
        <f t="shared" si="5"/>
        <v>24.00</v>
      </c>
      <c r="S370" s="24">
        <v>24</v>
      </c>
    </row>
    <row r="371" spans="2:19" x14ac:dyDescent="0.45">
      <c r="B371" s="22" t="s">
        <v>745</v>
      </c>
      <c r="C371" s="6"/>
      <c r="D371" s="17" t="s">
        <v>746</v>
      </c>
      <c r="R371" s="23" t="str">
        <f t="shared" si="5"/>
        <v>22.37</v>
      </c>
      <c r="S371" s="24">
        <v>22.37</v>
      </c>
    </row>
    <row r="372" spans="2:19" x14ac:dyDescent="0.45">
      <c r="B372" s="22" t="s">
        <v>747</v>
      </c>
      <c r="C372" s="6"/>
      <c r="D372" s="17" t="s">
        <v>748</v>
      </c>
      <c r="R372" s="23" t="str">
        <f t="shared" si="5"/>
        <v>25.60</v>
      </c>
      <c r="S372" s="24">
        <v>25.6</v>
      </c>
    </row>
    <row r="373" spans="2:19" x14ac:dyDescent="0.45">
      <c r="B373" s="22" t="s">
        <v>749</v>
      </c>
      <c r="C373" s="6"/>
      <c r="D373" s="17" t="s">
        <v>750</v>
      </c>
      <c r="R373" s="23" t="str">
        <f t="shared" si="5"/>
        <v>tions</v>
      </c>
      <c r="S373" s="24" t="s">
        <v>206</v>
      </c>
    </row>
    <row r="374" spans="2:19" x14ac:dyDescent="0.45">
      <c r="B374" s="22" t="s">
        <v>751</v>
      </c>
      <c r="C374" s="6"/>
      <c r="D374" s="17" t="s">
        <v>752</v>
      </c>
      <c r="R374" s="23" t="str">
        <f t="shared" si="5"/>
        <v>41.27</v>
      </c>
      <c r="S374" s="24">
        <v>41.27</v>
      </c>
    </row>
    <row r="375" spans="2:19" x14ac:dyDescent="0.45">
      <c r="B375" s="22" t="s">
        <v>753</v>
      </c>
      <c r="C375" s="6"/>
      <c r="D375" s="17" t="s">
        <v>754</v>
      </c>
      <c r="R375" s="23" t="str">
        <f t="shared" si="5"/>
        <v>28.46</v>
      </c>
      <c r="S375" s="24">
        <v>28.46</v>
      </c>
    </row>
    <row r="376" spans="2:19" x14ac:dyDescent="0.45">
      <c r="B376" s="22" t="s">
        <v>755</v>
      </c>
      <c r="C376" s="6"/>
      <c r="D376" s="17" t="s">
        <v>756</v>
      </c>
      <c r="R376" s="23" t="str">
        <f t="shared" si="5"/>
        <v>31.33</v>
      </c>
      <c r="S376" s="24">
        <v>31.33</v>
      </c>
    </row>
    <row r="377" spans="2:19" x14ac:dyDescent="0.45">
      <c r="B377" s="22" t="s">
        <v>757</v>
      </c>
      <c r="C377" s="6"/>
      <c r="D377" s="17" t="s">
        <v>758</v>
      </c>
      <c r="R377" s="23" t="str">
        <f t="shared" si="5"/>
        <v>14.73***</v>
      </c>
      <c r="S377" s="24">
        <v>14.73</v>
      </c>
    </row>
    <row r="378" spans="2:19" x14ac:dyDescent="0.45">
      <c r="B378" s="22" t="s">
        <v>759</v>
      </c>
      <c r="C378" s="6"/>
      <c r="D378" s="17" t="s">
        <v>760</v>
      </c>
      <c r="R378" s="23" t="str">
        <f t="shared" si="5"/>
        <v>16.47</v>
      </c>
      <c r="S378" s="24">
        <v>16.47</v>
      </c>
    </row>
    <row r="379" spans="2:19" x14ac:dyDescent="0.45">
      <c r="B379" s="22" t="s">
        <v>761</v>
      </c>
      <c r="C379" s="6"/>
      <c r="D379" s="17" t="s">
        <v>762</v>
      </c>
      <c r="R379" s="23" t="str">
        <f t="shared" si="5"/>
        <v>20.26</v>
      </c>
      <c r="S379" s="24">
        <v>20.260000000000002</v>
      </c>
    </row>
    <row r="380" spans="2:19" x14ac:dyDescent="0.45">
      <c r="B380" s="22" t="s">
        <v>763</v>
      </c>
      <c r="C380" s="6"/>
      <c r="D380" s="17" t="s">
        <v>764</v>
      </c>
      <c r="R380" s="23" t="str">
        <f t="shared" si="5"/>
        <v>20.10</v>
      </c>
      <c r="S380" s="24">
        <v>20.100000000000001</v>
      </c>
    </row>
    <row r="381" spans="2:19" x14ac:dyDescent="0.45">
      <c r="B381" s="22" t="s">
        <v>765</v>
      </c>
      <c r="C381" s="6"/>
      <c r="D381" s="17" t="s">
        <v>766</v>
      </c>
      <c r="R381" s="23" t="str">
        <f t="shared" si="5"/>
        <v>20.81</v>
      </c>
      <c r="S381" s="24">
        <v>20.81</v>
      </c>
    </row>
    <row r="382" spans="2:19" x14ac:dyDescent="0.45">
      <c r="B382" s="22" t="s">
        <v>767</v>
      </c>
      <c r="C382" s="6"/>
      <c r="D382" s="17" t="s">
        <v>768</v>
      </c>
      <c r="R382" s="23" t="str">
        <f t="shared" si="5"/>
        <v>21.00</v>
      </c>
      <c r="S382" s="24">
        <v>21</v>
      </c>
    </row>
    <row r="383" spans="2:19" x14ac:dyDescent="0.45">
      <c r="B383" s="22" t="s">
        <v>769</v>
      </c>
      <c r="C383" s="6"/>
      <c r="D383" s="17" t="s">
        <v>770</v>
      </c>
      <c r="R383" s="23" t="str">
        <f t="shared" si="5"/>
        <v>23.19</v>
      </c>
      <c r="S383" s="24">
        <v>23.19</v>
      </c>
    </row>
    <row r="384" spans="2:19" x14ac:dyDescent="0.45">
      <c r="B384" s="22" t="s">
        <v>771</v>
      </c>
      <c r="C384" s="6"/>
      <c r="D384" s="17" t="s">
        <v>772</v>
      </c>
      <c r="R384" s="23" t="str">
        <f t="shared" si="5"/>
        <v>14.73***</v>
      </c>
      <c r="S384" s="24">
        <v>14.73</v>
      </c>
    </row>
    <row r="385" spans="2:19" x14ac:dyDescent="0.45">
      <c r="B385" s="22" t="s">
        <v>773</v>
      </c>
      <c r="C385" s="6"/>
      <c r="D385" s="17" t="s">
        <v>774</v>
      </c>
      <c r="R385" s="23" t="str">
        <f t="shared" si="5"/>
        <v>16.47</v>
      </c>
      <c r="S385" s="24">
        <v>16.47</v>
      </c>
    </row>
    <row r="386" spans="2:19" x14ac:dyDescent="0.45">
      <c r="B386" s="22" t="s">
        <v>775</v>
      </c>
      <c r="C386" s="6"/>
      <c r="D386" s="17" t="s">
        <v>776</v>
      </c>
      <c r="R386" s="23" t="str">
        <f t="shared" si="5"/>
        <v>18.37</v>
      </c>
      <c r="S386" s="24">
        <v>18.37</v>
      </c>
    </row>
    <row r="387" spans="2:19" x14ac:dyDescent="0.45">
      <c r="B387" s="22" t="s">
        <v>777</v>
      </c>
      <c r="C387" s="6"/>
      <c r="D387" s="17" t="s">
        <v>778</v>
      </c>
      <c r="R387" s="23" t="str">
        <f t="shared" si="5"/>
        <v>21.94</v>
      </c>
      <c r="S387" s="24">
        <v>21.94</v>
      </c>
    </row>
    <row r="388" spans="2:19" x14ac:dyDescent="0.45">
      <c r="B388" s="22" t="s">
        <v>779</v>
      </c>
      <c r="C388" s="6"/>
      <c r="D388" s="17" t="s">
        <v>780</v>
      </c>
      <c r="R388" s="23" t="str">
        <f t="shared" ref="R388:R451" si="6">IF(RIGHT(D388, 1)="*", RIGHT(D388, 8), RIGHT(D388, 5))</f>
        <v>11.83***</v>
      </c>
      <c r="S388" s="24">
        <v>11.83</v>
      </c>
    </row>
    <row r="389" spans="2:19" x14ac:dyDescent="0.45">
      <c r="B389" s="22" t="s">
        <v>781</v>
      </c>
      <c r="C389" s="6"/>
      <c r="D389" s="17" t="s">
        <v>782</v>
      </c>
      <c r="R389" s="23" t="str">
        <f t="shared" si="6"/>
        <v>14.62***</v>
      </c>
      <c r="S389" s="24">
        <v>14.62</v>
      </c>
    </row>
    <row r="390" spans="2:19" x14ac:dyDescent="0.45">
      <c r="B390" s="22" t="s">
        <v>783</v>
      </c>
      <c r="C390" s="6"/>
      <c r="D390" s="17" t="s">
        <v>784</v>
      </c>
      <c r="R390" s="23" t="str">
        <f t="shared" si="6"/>
        <v>16.36</v>
      </c>
      <c r="S390" s="24">
        <v>16.36</v>
      </c>
    </row>
    <row r="391" spans="2:19" x14ac:dyDescent="0.45">
      <c r="B391" s="22" t="s">
        <v>785</v>
      </c>
      <c r="C391" s="6"/>
      <c r="D391" s="17" t="s">
        <v>786</v>
      </c>
      <c r="R391" s="23" t="str">
        <f t="shared" si="6"/>
        <v>20.24</v>
      </c>
      <c r="S391" s="24">
        <v>20.239999999999998</v>
      </c>
    </row>
    <row r="392" spans="2:19" x14ac:dyDescent="0.45">
      <c r="B392" s="22" t="s">
        <v>787</v>
      </c>
      <c r="C392" s="6"/>
      <c r="D392" s="17" t="s">
        <v>788</v>
      </c>
      <c r="R392" s="23" t="str">
        <f t="shared" si="6"/>
        <v>24.76</v>
      </c>
      <c r="S392" s="24">
        <v>24.76</v>
      </c>
    </row>
    <row r="393" spans="2:19" x14ac:dyDescent="0.45">
      <c r="B393" s="22" t="s">
        <v>789</v>
      </c>
      <c r="C393" s="6"/>
      <c r="D393" s="17" t="s">
        <v>790</v>
      </c>
      <c r="R393" s="23" t="str">
        <f t="shared" si="6"/>
        <v>29.95</v>
      </c>
      <c r="S393" s="24">
        <v>29.95</v>
      </c>
    </row>
    <row r="394" spans="2:19" x14ac:dyDescent="0.45">
      <c r="B394" s="22" t="s">
        <v>791</v>
      </c>
      <c r="C394" s="6"/>
      <c r="D394" s="17" t="s">
        <v>792</v>
      </c>
      <c r="R394" s="23" t="str">
        <f t="shared" si="6"/>
        <v>23.53</v>
      </c>
      <c r="S394" s="24">
        <v>23.53</v>
      </c>
    </row>
    <row r="395" spans="2:19" x14ac:dyDescent="0.45">
      <c r="B395" s="22" t="s">
        <v>793</v>
      </c>
      <c r="C395" s="6"/>
      <c r="D395" s="17" t="s">
        <v>794</v>
      </c>
      <c r="R395" s="23" t="str">
        <f t="shared" si="6"/>
        <v>18.96</v>
      </c>
      <c r="S395" s="24">
        <v>18.96</v>
      </c>
    </row>
    <row r="396" spans="2:19" x14ac:dyDescent="0.45">
      <c r="B396" s="22" t="s">
        <v>795</v>
      </c>
      <c r="C396" s="6"/>
      <c r="D396" s="17" t="s">
        <v>796</v>
      </c>
      <c r="R396" s="23" t="str">
        <f t="shared" si="6"/>
        <v>19.70</v>
      </c>
      <c r="S396" s="24">
        <v>19.7</v>
      </c>
    </row>
    <row r="397" spans="2:19" x14ac:dyDescent="0.45">
      <c r="B397" s="22" t="s">
        <v>797</v>
      </c>
      <c r="C397" s="6"/>
      <c r="D397" s="17" t="s">
        <v>798</v>
      </c>
      <c r="R397" s="23" t="str">
        <f t="shared" si="6"/>
        <v>21.00</v>
      </c>
      <c r="S397" s="24">
        <v>21</v>
      </c>
    </row>
    <row r="398" spans="2:19" x14ac:dyDescent="0.45">
      <c r="B398" s="22" t="s">
        <v>799</v>
      </c>
      <c r="C398" s="6"/>
      <c r="D398" s="17" t="s">
        <v>800</v>
      </c>
      <c r="R398" s="23" t="str">
        <f t="shared" si="6"/>
        <v>23.19</v>
      </c>
      <c r="S398" s="24">
        <v>23.19</v>
      </c>
    </row>
    <row r="399" spans="2:19" x14ac:dyDescent="0.45">
      <c r="B399" s="22" t="s">
        <v>801</v>
      </c>
      <c r="C399" s="6"/>
      <c r="D399" s="17" t="s">
        <v>802</v>
      </c>
      <c r="R399" s="23" t="str">
        <f t="shared" si="6"/>
        <v>20.10</v>
      </c>
      <c r="S399" s="24">
        <v>20.100000000000001</v>
      </c>
    </row>
    <row r="400" spans="2:19" x14ac:dyDescent="0.45">
      <c r="B400" s="22" t="s">
        <v>803</v>
      </c>
      <c r="C400" s="6"/>
      <c r="D400" s="17" t="s">
        <v>804</v>
      </c>
      <c r="R400" s="23" t="str">
        <f t="shared" si="6"/>
        <v>19.49</v>
      </c>
      <c r="S400" s="24">
        <v>19.489999999999998</v>
      </c>
    </row>
    <row r="401" spans="2:19" x14ac:dyDescent="0.45">
      <c r="B401" s="22" t="s">
        <v>805</v>
      </c>
      <c r="C401" s="6"/>
      <c r="D401" s="17" t="s">
        <v>806</v>
      </c>
      <c r="R401" s="23" t="str">
        <f t="shared" si="6"/>
        <v>24.14</v>
      </c>
      <c r="S401" s="24">
        <v>24.14</v>
      </c>
    </row>
    <row r="402" spans="2:19" x14ac:dyDescent="0.45">
      <c r="B402" s="22" t="s">
        <v>807</v>
      </c>
      <c r="C402" s="6"/>
      <c r="D402" s="17" t="s">
        <v>808</v>
      </c>
      <c r="R402" s="23" t="str">
        <f t="shared" si="6"/>
        <v>29.53</v>
      </c>
      <c r="S402" s="24">
        <v>29.53</v>
      </c>
    </row>
    <row r="403" spans="2:19" x14ac:dyDescent="0.45">
      <c r="B403" s="22" t="s">
        <v>809</v>
      </c>
      <c r="C403" s="6"/>
      <c r="D403" s="17" t="s">
        <v>810</v>
      </c>
      <c r="R403" s="23" t="str">
        <f t="shared" si="6"/>
        <v>35.73</v>
      </c>
      <c r="S403" s="24">
        <v>35.729999999999997</v>
      </c>
    </row>
    <row r="404" spans="2:19" x14ac:dyDescent="0.45">
      <c r="B404" s="22" t="s">
        <v>811</v>
      </c>
      <c r="C404" s="6"/>
      <c r="D404" s="17" t="s">
        <v>812</v>
      </c>
      <c r="R404" s="23" t="str">
        <f t="shared" si="6"/>
        <v>23.19</v>
      </c>
      <c r="S404" s="24">
        <v>23.19</v>
      </c>
    </row>
    <row r="405" spans="2:19" x14ac:dyDescent="0.45">
      <c r="B405" s="22" t="s">
        <v>813</v>
      </c>
      <c r="C405" s="6"/>
      <c r="D405" s="17" t="s">
        <v>814</v>
      </c>
      <c r="R405" s="23" t="str">
        <f t="shared" si="6"/>
        <v>20.10</v>
      </c>
      <c r="S405" s="24">
        <v>20.100000000000001</v>
      </c>
    </row>
    <row r="406" spans="2:19" x14ac:dyDescent="0.45">
      <c r="B406" s="22" t="s">
        <v>815</v>
      </c>
      <c r="C406" s="6"/>
      <c r="D406" s="17" t="s">
        <v>816</v>
      </c>
      <c r="R406" s="23" t="str">
        <f t="shared" si="6"/>
        <v>23.19</v>
      </c>
      <c r="S406" s="24">
        <v>23.19</v>
      </c>
    </row>
    <row r="407" spans="2:19" x14ac:dyDescent="0.45">
      <c r="B407" s="22" t="s">
        <v>817</v>
      </c>
      <c r="C407" s="6"/>
      <c r="D407" s="17" t="s">
        <v>818</v>
      </c>
      <c r="R407" s="23" t="str">
        <f t="shared" si="6"/>
        <v>18.77</v>
      </c>
      <c r="S407" s="24">
        <v>18.77</v>
      </c>
    </row>
    <row r="408" spans="2:19" x14ac:dyDescent="0.45">
      <c r="B408" s="22" t="s">
        <v>819</v>
      </c>
      <c r="C408" s="6"/>
      <c r="D408" s="17" t="s">
        <v>820</v>
      </c>
      <c r="R408" s="23" t="str">
        <f t="shared" si="6"/>
        <v>22.95</v>
      </c>
      <c r="S408" s="24">
        <v>22.95</v>
      </c>
    </row>
    <row r="409" spans="2:19" x14ac:dyDescent="0.45">
      <c r="B409" s="22" t="s">
        <v>821</v>
      </c>
      <c r="C409" s="6"/>
      <c r="D409" s="17" t="s">
        <v>822</v>
      </c>
      <c r="R409" s="23" t="str">
        <f t="shared" si="6"/>
        <v>27.76</v>
      </c>
      <c r="S409" s="24">
        <v>27.76</v>
      </c>
    </row>
    <row r="410" spans="2:19" x14ac:dyDescent="0.45">
      <c r="B410" s="22" t="s">
        <v>823</v>
      </c>
      <c r="C410" s="6"/>
      <c r="D410" s="17" t="s">
        <v>824</v>
      </c>
      <c r="R410" s="23" t="str">
        <f t="shared" si="6"/>
        <v>26.22</v>
      </c>
      <c r="S410" s="24">
        <v>26.22</v>
      </c>
    </row>
    <row r="411" spans="2:19" x14ac:dyDescent="0.45">
      <c r="B411" s="22" t="s">
        <v>825</v>
      </c>
      <c r="C411" s="6"/>
      <c r="D411" s="17" t="s">
        <v>826</v>
      </c>
      <c r="R411" s="23" t="str">
        <f t="shared" si="6"/>
        <v>31.73</v>
      </c>
      <c r="S411" s="24">
        <v>31.73</v>
      </c>
    </row>
    <row r="412" spans="2:19" x14ac:dyDescent="0.45">
      <c r="B412" s="22" t="s">
        <v>827</v>
      </c>
      <c r="C412" s="6"/>
      <c r="D412" s="17" t="s">
        <v>828</v>
      </c>
      <c r="R412" s="23" t="str">
        <f t="shared" si="6"/>
        <v>38.03</v>
      </c>
      <c r="S412" s="24">
        <v>38.03</v>
      </c>
    </row>
    <row r="413" spans="2:19" x14ac:dyDescent="0.45">
      <c r="B413" s="22" t="s">
        <v>829</v>
      </c>
      <c r="C413" s="6"/>
      <c r="D413" s="17" t="s">
        <v>830</v>
      </c>
      <c r="R413" s="23" t="str">
        <f t="shared" si="6"/>
        <v>26.22</v>
      </c>
      <c r="S413" s="24">
        <v>26.22</v>
      </c>
    </row>
    <row r="414" spans="2:19" x14ac:dyDescent="0.45">
      <c r="B414" s="22" t="s">
        <v>831</v>
      </c>
      <c r="C414" s="6"/>
      <c r="D414" s="17" t="s">
        <v>832</v>
      </c>
      <c r="R414" s="23" t="str">
        <f t="shared" si="6"/>
        <v>26.22</v>
      </c>
      <c r="S414" s="24">
        <v>26.22</v>
      </c>
    </row>
    <row r="415" spans="2:19" x14ac:dyDescent="0.45">
      <c r="B415" s="22" t="s">
        <v>833</v>
      </c>
      <c r="C415" s="6"/>
      <c r="D415" s="17" t="s">
        <v>834</v>
      </c>
      <c r="R415" s="23" t="str">
        <f t="shared" si="6"/>
        <v>21.00</v>
      </c>
      <c r="S415" s="24">
        <v>21</v>
      </c>
    </row>
    <row r="416" spans="2:19" x14ac:dyDescent="0.45">
      <c r="B416" s="22" t="s">
        <v>835</v>
      </c>
      <c r="C416" s="6"/>
      <c r="D416" s="17" t="s">
        <v>836</v>
      </c>
      <c r="R416" s="23" t="str">
        <f t="shared" si="6"/>
        <v>25.54</v>
      </c>
      <c r="S416" s="24">
        <v>25.54</v>
      </c>
    </row>
    <row r="417" spans="2:19" x14ac:dyDescent="0.45">
      <c r="B417" s="22" t="s">
        <v>837</v>
      </c>
      <c r="C417" s="6"/>
      <c r="D417" s="17" t="s">
        <v>838</v>
      </c>
      <c r="R417" s="23" t="str">
        <f t="shared" si="6"/>
        <v>18.37</v>
      </c>
      <c r="S417" s="24">
        <v>18.37</v>
      </c>
    </row>
    <row r="418" spans="2:19" x14ac:dyDescent="0.45">
      <c r="B418" s="22" t="s">
        <v>839</v>
      </c>
      <c r="C418" s="6"/>
      <c r="D418" s="17" t="s">
        <v>840</v>
      </c>
      <c r="R418" s="23" t="str">
        <f t="shared" si="6"/>
        <v xml:space="preserve">     </v>
      </c>
      <c r="S418" s="24"/>
    </row>
    <row r="419" spans="2:19" x14ac:dyDescent="0.45">
      <c r="B419" s="22" t="s">
        <v>841</v>
      </c>
      <c r="C419" s="6"/>
      <c r="D419" s="17" t="s">
        <v>842</v>
      </c>
      <c r="R419" s="23" t="str">
        <f t="shared" si="6"/>
        <v>19.90</v>
      </c>
      <c r="S419" s="24">
        <v>19.899999999999999</v>
      </c>
    </row>
    <row r="420" spans="2:19" x14ac:dyDescent="0.45">
      <c r="B420" s="22" t="s">
        <v>843</v>
      </c>
      <c r="C420" s="6"/>
      <c r="D420" s="17" t="s">
        <v>844</v>
      </c>
      <c r="R420" s="23" t="str">
        <f t="shared" si="6"/>
        <v>tions</v>
      </c>
      <c r="S420" s="24" t="s">
        <v>206</v>
      </c>
    </row>
    <row r="421" spans="2:19" x14ac:dyDescent="0.45">
      <c r="B421" s="22" t="s">
        <v>845</v>
      </c>
      <c r="C421" s="6"/>
      <c r="D421" s="17" t="s">
        <v>846</v>
      </c>
      <c r="R421" s="23" t="str">
        <f t="shared" si="6"/>
        <v>31.73</v>
      </c>
      <c r="S421" s="24">
        <v>31.73</v>
      </c>
    </row>
    <row r="422" spans="2:19" x14ac:dyDescent="0.45">
      <c r="B422" s="22" t="s">
        <v>847</v>
      </c>
      <c r="C422" s="6"/>
      <c r="D422" s="17" t="s">
        <v>848</v>
      </c>
      <c r="R422" s="23" t="str">
        <f t="shared" si="6"/>
        <v>15.31***</v>
      </c>
      <c r="S422" s="24">
        <v>15.31</v>
      </c>
    </row>
    <row r="423" spans="2:19" x14ac:dyDescent="0.45">
      <c r="B423" s="22" t="s">
        <v>849</v>
      </c>
      <c r="C423" s="6"/>
      <c r="D423" s="17" t="s">
        <v>850</v>
      </c>
      <c r="R423" s="23" t="str">
        <f t="shared" si="6"/>
        <v>20.24</v>
      </c>
      <c r="S423" s="24">
        <v>20.239999999999998</v>
      </c>
    </row>
    <row r="424" spans="2:19" x14ac:dyDescent="0.45">
      <c r="B424" s="22" t="s">
        <v>851</v>
      </c>
      <c r="C424" s="6"/>
      <c r="D424" s="17" t="s">
        <v>852</v>
      </c>
      <c r="R424" s="23" t="str">
        <f t="shared" si="6"/>
        <v>17.36</v>
      </c>
      <c r="S424" s="24">
        <v>17.36</v>
      </c>
    </row>
    <row r="425" spans="2:19" x14ac:dyDescent="0.45">
      <c r="B425" s="22" t="s">
        <v>853</v>
      </c>
      <c r="C425" s="6"/>
      <c r="D425" s="17" t="s">
        <v>854</v>
      </c>
      <c r="R425" s="23" t="str">
        <f t="shared" si="6"/>
        <v>14.62***</v>
      </c>
      <c r="S425" s="24">
        <v>14.62</v>
      </c>
    </row>
    <row r="426" spans="2:19" x14ac:dyDescent="0.45">
      <c r="B426" s="22" t="s">
        <v>855</v>
      </c>
      <c r="C426" s="6"/>
      <c r="D426" s="17" t="s">
        <v>856</v>
      </c>
      <c r="R426" s="23" t="str">
        <f t="shared" si="6"/>
        <v>17.11</v>
      </c>
      <c r="S426" s="24">
        <v>17.11</v>
      </c>
    </row>
    <row r="427" spans="2:19" x14ac:dyDescent="0.45">
      <c r="B427" s="22" t="s">
        <v>857</v>
      </c>
      <c r="C427" s="6"/>
      <c r="D427" s="17" t="s">
        <v>858</v>
      </c>
      <c r="R427" s="23" t="str">
        <f t="shared" si="6"/>
        <v>16.48</v>
      </c>
      <c r="S427" s="24">
        <v>16.48</v>
      </c>
    </row>
    <row r="428" spans="2:19" x14ac:dyDescent="0.45">
      <c r="B428" s="22" t="s">
        <v>859</v>
      </c>
      <c r="C428" s="6"/>
      <c r="D428" s="17" t="s">
        <v>860</v>
      </c>
      <c r="R428" s="23" t="str">
        <f t="shared" si="6"/>
        <v>18.82</v>
      </c>
      <c r="S428" s="24">
        <v>18.82</v>
      </c>
    </row>
    <row r="429" spans="2:19" x14ac:dyDescent="0.45">
      <c r="B429" s="22" t="s">
        <v>861</v>
      </c>
      <c r="C429" s="6"/>
      <c r="D429" s="17" t="s">
        <v>862</v>
      </c>
      <c r="R429" s="23" t="str">
        <f t="shared" si="6"/>
        <v>20.32</v>
      </c>
      <c r="S429" s="24">
        <v>20.32</v>
      </c>
    </row>
    <row r="430" spans="2:19" x14ac:dyDescent="0.45">
      <c r="B430" s="22" t="s">
        <v>863</v>
      </c>
      <c r="C430" s="6"/>
      <c r="D430" s="17" t="s">
        <v>864</v>
      </c>
      <c r="R430" s="23" t="str">
        <f t="shared" si="6"/>
        <v>23.17</v>
      </c>
      <c r="S430" s="24">
        <v>23.17</v>
      </c>
    </row>
    <row r="431" spans="2:19" x14ac:dyDescent="0.45">
      <c r="B431" s="22" t="s">
        <v>865</v>
      </c>
      <c r="C431" s="6"/>
      <c r="D431" s="17" t="s">
        <v>866</v>
      </c>
      <c r="R431" s="23" t="str">
        <f t="shared" si="6"/>
        <v>23.17</v>
      </c>
      <c r="S431" s="24">
        <v>23.17</v>
      </c>
    </row>
    <row r="432" spans="2:19" x14ac:dyDescent="0.45">
      <c r="B432" s="22" t="s">
        <v>867</v>
      </c>
      <c r="C432" s="6"/>
      <c r="D432" s="17" t="s">
        <v>868</v>
      </c>
      <c r="R432" s="23" t="str">
        <f t="shared" si="6"/>
        <v>tions</v>
      </c>
      <c r="S432" s="24" t="s">
        <v>206</v>
      </c>
    </row>
    <row r="433" spans="2:19" x14ac:dyDescent="0.45">
      <c r="B433" s="22" t="s">
        <v>869</v>
      </c>
      <c r="C433" s="6"/>
      <c r="D433" s="17" t="s">
        <v>870</v>
      </c>
      <c r="R433" s="23" t="str">
        <f t="shared" si="6"/>
        <v>15.47***</v>
      </c>
      <c r="S433" s="24">
        <v>15.47</v>
      </c>
    </row>
    <row r="434" spans="2:19" x14ac:dyDescent="0.45">
      <c r="B434" s="22" t="s">
        <v>871</v>
      </c>
      <c r="C434" s="6"/>
      <c r="D434" s="17" t="s">
        <v>872</v>
      </c>
      <c r="R434" s="23" t="str">
        <f t="shared" si="6"/>
        <v>13.84***</v>
      </c>
      <c r="S434" s="24">
        <v>13.84</v>
      </c>
    </row>
    <row r="435" spans="2:19" x14ac:dyDescent="0.45">
      <c r="B435" s="22" t="s">
        <v>873</v>
      </c>
      <c r="C435" s="6"/>
      <c r="D435" s="17" t="s">
        <v>874</v>
      </c>
      <c r="R435" s="23" t="str">
        <f t="shared" si="6"/>
        <v>13.66***</v>
      </c>
      <c r="S435" s="24">
        <v>13.66</v>
      </c>
    </row>
    <row r="436" spans="2:19" x14ac:dyDescent="0.45">
      <c r="B436" s="22" t="s">
        <v>875</v>
      </c>
      <c r="C436" s="6"/>
      <c r="D436" s="17" t="s">
        <v>876</v>
      </c>
      <c r="R436" s="23" t="str">
        <f t="shared" si="6"/>
        <v>25.35</v>
      </c>
      <c r="S436" s="24">
        <v>25.35</v>
      </c>
    </row>
    <row r="437" spans="2:19" x14ac:dyDescent="0.45">
      <c r="B437" s="22" t="s">
        <v>877</v>
      </c>
      <c r="C437" s="6"/>
      <c r="D437" s="17" t="s">
        <v>878</v>
      </c>
      <c r="R437" s="23" t="str">
        <f t="shared" si="6"/>
        <v>26.22</v>
      </c>
      <c r="S437" s="24">
        <v>26.22</v>
      </c>
    </row>
    <row r="438" spans="2:19" x14ac:dyDescent="0.45">
      <c r="B438" s="22" t="s">
        <v>879</v>
      </c>
      <c r="C438" s="6"/>
      <c r="D438" s="17" t="s">
        <v>880</v>
      </c>
      <c r="R438" s="23" t="str">
        <f t="shared" si="6"/>
        <v>18.95</v>
      </c>
      <c r="S438" s="24">
        <v>18.95</v>
      </c>
    </row>
    <row r="439" spans="2:19" x14ac:dyDescent="0.45">
      <c r="B439" s="22" t="s">
        <v>881</v>
      </c>
      <c r="C439" s="6"/>
      <c r="D439" s="17" t="s">
        <v>882</v>
      </c>
      <c r="R439" s="23" t="str">
        <f t="shared" si="6"/>
        <v>20.45</v>
      </c>
      <c r="S439" s="24">
        <v>20.45</v>
      </c>
    </row>
    <row r="440" spans="2:19" x14ac:dyDescent="0.45">
      <c r="B440" s="22" t="s">
        <v>883</v>
      </c>
      <c r="C440" s="6"/>
      <c r="D440" s="17" t="s">
        <v>884</v>
      </c>
      <c r="R440" s="23" t="str">
        <f t="shared" si="6"/>
        <v>26.26</v>
      </c>
      <c r="S440" s="24">
        <v>26.26</v>
      </c>
    </row>
    <row r="441" spans="2:19" x14ac:dyDescent="0.45">
      <c r="B441" s="22" t="s">
        <v>885</v>
      </c>
      <c r="C441" s="6"/>
      <c r="D441" s="17" t="s">
        <v>886</v>
      </c>
      <c r="R441" s="23" t="str">
        <f t="shared" si="6"/>
        <v>25.35</v>
      </c>
      <c r="S441" s="24">
        <v>25.35</v>
      </c>
    </row>
    <row r="442" spans="2:19" x14ac:dyDescent="0.45">
      <c r="B442" s="22" t="s">
        <v>887</v>
      </c>
      <c r="C442" s="6"/>
      <c r="D442" s="17" t="s">
        <v>888</v>
      </c>
      <c r="R442" s="23" t="str">
        <f t="shared" si="6"/>
        <v>22.09</v>
      </c>
      <c r="S442" s="24">
        <v>22.09</v>
      </c>
    </row>
    <row r="443" spans="2:19" x14ac:dyDescent="0.45">
      <c r="B443" s="22" t="s">
        <v>889</v>
      </c>
      <c r="C443" s="6"/>
      <c r="D443" s="17" t="s">
        <v>890</v>
      </c>
      <c r="R443" s="23" t="str">
        <f t="shared" si="6"/>
        <v>13.78***</v>
      </c>
      <c r="S443" s="24">
        <v>13.78</v>
      </c>
    </row>
    <row r="444" spans="2:19" x14ac:dyDescent="0.45">
      <c r="B444" s="22" t="s">
        <v>891</v>
      </c>
      <c r="C444" s="6"/>
      <c r="D444" s="17" t="s">
        <v>892</v>
      </c>
      <c r="R444" s="23" t="str">
        <f t="shared" si="6"/>
        <v>18.61</v>
      </c>
      <c r="S444" s="24">
        <v>18.61</v>
      </c>
    </row>
    <row r="445" spans="2:19" x14ac:dyDescent="0.45">
      <c r="B445" s="22" t="s">
        <v>893</v>
      </c>
      <c r="C445" s="6"/>
      <c r="D445" s="17" t="s">
        <v>894</v>
      </c>
      <c r="R445" s="23" t="str">
        <f t="shared" si="6"/>
        <v>21.57</v>
      </c>
      <c r="S445" s="24">
        <v>21.57</v>
      </c>
    </row>
    <row r="446" spans="2:19" x14ac:dyDescent="0.45">
      <c r="B446" s="22" t="s">
        <v>895</v>
      </c>
      <c r="C446" s="6"/>
      <c r="D446" s="17" t="s">
        <v>896</v>
      </c>
      <c r="R446" s="23" t="str">
        <f t="shared" si="6"/>
        <v>17.38</v>
      </c>
      <c r="S446" s="24">
        <v>17.38</v>
      </c>
    </row>
    <row r="447" spans="2:19" x14ac:dyDescent="0.45">
      <c r="B447" s="22" t="s">
        <v>897</v>
      </c>
      <c r="C447" s="6"/>
      <c r="D447" s="17" t="s">
        <v>898</v>
      </c>
      <c r="R447" s="23" t="str">
        <f t="shared" si="6"/>
        <v>14.11***</v>
      </c>
      <c r="S447" s="24">
        <v>14.11</v>
      </c>
    </row>
    <row r="448" spans="2:19" x14ac:dyDescent="0.45">
      <c r="B448" s="22" t="s">
        <v>899</v>
      </c>
      <c r="C448" s="6"/>
      <c r="D448" s="17" t="s">
        <v>900</v>
      </c>
      <c r="R448" s="23" t="str">
        <f t="shared" si="6"/>
        <v>15.96***</v>
      </c>
      <c r="S448" s="24">
        <v>15.96</v>
      </c>
    </row>
    <row r="449" spans="2:19" x14ac:dyDescent="0.45">
      <c r="B449" s="22" t="s">
        <v>901</v>
      </c>
      <c r="C449" s="6"/>
      <c r="D449" s="17" t="s">
        <v>902</v>
      </c>
      <c r="R449" s="23" t="str">
        <f t="shared" si="6"/>
        <v>18.30</v>
      </c>
      <c r="S449" s="24">
        <v>18.3</v>
      </c>
    </row>
    <row r="450" spans="2:19" x14ac:dyDescent="0.45">
      <c r="B450" s="22" t="s">
        <v>903</v>
      </c>
      <c r="C450" s="6"/>
      <c r="D450" s="17" t="s">
        <v>904</v>
      </c>
      <c r="R450" s="23" t="str">
        <f t="shared" si="6"/>
        <v>13.92***</v>
      </c>
      <c r="S450" s="24">
        <v>13.92</v>
      </c>
    </row>
    <row r="451" spans="2:19" x14ac:dyDescent="0.45">
      <c r="B451" s="22" t="s">
        <v>905</v>
      </c>
      <c r="C451" s="6"/>
      <c r="D451" s="17" t="s">
        <v>906</v>
      </c>
      <c r="R451" s="23" t="str">
        <f t="shared" si="6"/>
        <v>17.31</v>
      </c>
      <c r="S451" s="24">
        <v>17.309999999999999</v>
      </c>
    </row>
    <row r="452" spans="2:19" x14ac:dyDescent="0.45">
      <c r="B452" s="22" t="s">
        <v>907</v>
      </c>
      <c r="C452" s="6"/>
      <c r="D452" s="17" t="s">
        <v>908</v>
      </c>
      <c r="R452" s="23" t="str">
        <f t="shared" ref="R452:R454" si="7">IF(RIGHT(D452, 1)="*", RIGHT(D452, 8), RIGHT(D452, 5))</f>
        <v>18.95</v>
      </c>
      <c r="S452" s="24">
        <v>18.95</v>
      </c>
    </row>
    <row r="453" spans="2:19" x14ac:dyDescent="0.45">
      <c r="B453" s="22" t="s">
        <v>909</v>
      </c>
      <c r="C453" s="6"/>
      <c r="D453" s="17" t="s">
        <v>910</v>
      </c>
      <c r="R453" s="23" t="str">
        <f t="shared" si="7"/>
        <v>23.70</v>
      </c>
      <c r="S453" s="24">
        <v>23.7</v>
      </c>
    </row>
    <row r="454" spans="2:19" x14ac:dyDescent="0.45">
      <c r="B454" s="22" t="s">
        <v>911</v>
      </c>
      <c r="C454" s="6"/>
      <c r="D454" s="17" t="s">
        <v>912</v>
      </c>
      <c r="R454" s="23" t="str">
        <f t="shared" si="7"/>
        <v>18.95</v>
      </c>
      <c r="S454" s="24">
        <v>18.95</v>
      </c>
    </row>
    <row r="455" spans="2:19" x14ac:dyDescent="0.45">
      <c r="D455" s="16"/>
    </row>
    <row r="456" spans="2:19" x14ac:dyDescent="0.45">
      <c r="D456" s="16"/>
    </row>
    <row r="457" spans="2:19" x14ac:dyDescent="0.45">
      <c r="D457" s="16"/>
    </row>
    <row r="458" spans="2:19" x14ac:dyDescent="0.45">
      <c r="D458" s="16"/>
    </row>
    <row r="459" spans="2:19" x14ac:dyDescent="0.45">
      <c r="D459" s="16"/>
    </row>
    <row r="460" spans="2:19" x14ac:dyDescent="0.45">
      <c r="D460" s="17" t="s">
        <v>913</v>
      </c>
    </row>
    <row r="461" spans="2:19" x14ac:dyDescent="0.45">
      <c r="D461" s="17" t="s">
        <v>914</v>
      </c>
    </row>
    <row r="462" spans="2:19" x14ac:dyDescent="0.45">
      <c r="D462" s="17" t="s">
        <v>915</v>
      </c>
    </row>
    <row r="463" spans="2:19" x14ac:dyDescent="0.45">
      <c r="D463" s="17" t="s">
        <v>916</v>
      </c>
    </row>
    <row r="464" spans="2:19" x14ac:dyDescent="0.45">
      <c r="D464" s="17" t="s">
        <v>917</v>
      </c>
    </row>
    <row r="465" spans="4:4" x14ac:dyDescent="0.45">
      <c r="D465" s="17" t="s">
        <v>918</v>
      </c>
    </row>
    <row r="466" spans="4:4" x14ac:dyDescent="0.45">
      <c r="D466" s="17" t="s">
        <v>919</v>
      </c>
    </row>
    <row r="467" spans="4:4" x14ac:dyDescent="0.45">
      <c r="D467" s="17" t="s">
        <v>114</v>
      </c>
    </row>
    <row r="468" spans="4:4" x14ac:dyDescent="0.45">
      <c r="D468" s="17" t="s">
        <v>920</v>
      </c>
    </row>
    <row r="469" spans="4:4" x14ac:dyDescent="0.45">
      <c r="D469" s="17" t="s">
        <v>921</v>
      </c>
    </row>
    <row r="470" spans="4:4" x14ac:dyDescent="0.45">
      <c r="D470" s="17" t="s">
        <v>922</v>
      </c>
    </row>
    <row r="471" spans="4:4" x14ac:dyDescent="0.45">
      <c r="D471" s="17" t="s">
        <v>923</v>
      </c>
    </row>
    <row r="472" spans="4:4" x14ac:dyDescent="0.45">
      <c r="D472" s="17" t="s">
        <v>924</v>
      </c>
    </row>
    <row r="473" spans="4:4" x14ac:dyDescent="0.45">
      <c r="D473" s="17" t="s">
        <v>925</v>
      </c>
    </row>
    <row r="474" spans="4:4" x14ac:dyDescent="0.45">
      <c r="D474" s="17" t="s">
        <v>926</v>
      </c>
    </row>
    <row r="475" spans="4:4" x14ac:dyDescent="0.45">
      <c r="D475" s="17" t="s">
        <v>927</v>
      </c>
    </row>
    <row r="476" spans="4:4" x14ac:dyDescent="0.45">
      <c r="D476" s="17" t="s">
        <v>928</v>
      </c>
    </row>
    <row r="477" spans="4:4" x14ac:dyDescent="0.45">
      <c r="D477" s="17" t="s">
        <v>929</v>
      </c>
    </row>
    <row r="478" spans="4:4" x14ac:dyDescent="0.45">
      <c r="D478" s="17" t="s">
        <v>930</v>
      </c>
    </row>
    <row r="479" spans="4:4" x14ac:dyDescent="0.45">
      <c r="D479" s="17" t="s">
        <v>931</v>
      </c>
    </row>
    <row r="480" spans="4:4" x14ac:dyDescent="0.45">
      <c r="D480" s="17" t="s">
        <v>932</v>
      </c>
    </row>
    <row r="481" spans="4:4" x14ac:dyDescent="0.45">
      <c r="D481" s="16"/>
    </row>
    <row r="482" spans="4:4" x14ac:dyDescent="0.45">
      <c r="D482" s="17" t="s">
        <v>933</v>
      </c>
    </row>
    <row r="483" spans="4:4" x14ac:dyDescent="0.45">
      <c r="D483" s="16"/>
    </row>
    <row r="484" spans="4:4" x14ac:dyDescent="0.45">
      <c r="D484" s="17" t="s">
        <v>934</v>
      </c>
    </row>
    <row r="485" spans="4:4" x14ac:dyDescent="0.45">
      <c r="D485" s="17" t="s">
        <v>935</v>
      </c>
    </row>
    <row r="486" spans="4:4" x14ac:dyDescent="0.45">
      <c r="D486" s="17" t="s">
        <v>0</v>
      </c>
    </row>
    <row r="487" spans="4:4" x14ac:dyDescent="0.45">
      <c r="D487" s="17" t="s">
        <v>936</v>
      </c>
    </row>
    <row r="488" spans="4:4" x14ac:dyDescent="0.45">
      <c r="D488" s="17" t="s">
        <v>937</v>
      </c>
    </row>
    <row r="489" spans="4:4" x14ac:dyDescent="0.45">
      <c r="D489" s="17" t="s">
        <v>0</v>
      </c>
    </row>
    <row r="490" spans="4:4" x14ac:dyDescent="0.45">
      <c r="D490" s="17" t="s">
        <v>938</v>
      </c>
    </row>
    <row r="491" spans="4:4" x14ac:dyDescent="0.45">
      <c r="D491" s="17" t="s">
        <v>939</v>
      </c>
    </row>
    <row r="492" spans="4:4" x14ac:dyDescent="0.45">
      <c r="D492" s="17" t="s">
        <v>940</v>
      </c>
    </row>
    <row r="493" spans="4:4" x14ac:dyDescent="0.45">
      <c r="D493" s="17" t="s">
        <v>941</v>
      </c>
    </row>
    <row r="494" spans="4:4" x14ac:dyDescent="0.45">
      <c r="D494" s="16"/>
    </row>
    <row r="495" spans="4:4" x14ac:dyDescent="0.45">
      <c r="D495" s="17" t="s">
        <v>942</v>
      </c>
    </row>
    <row r="496" spans="4:4" x14ac:dyDescent="0.45">
      <c r="D496" s="17" t="s">
        <v>943</v>
      </c>
    </row>
    <row r="497" spans="4:4" x14ac:dyDescent="0.45">
      <c r="D497" s="17" t="s">
        <v>944</v>
      </c>
    </row>
    <row r="498" spans="4:4" x14ac:dyDescent="0.45">
      <c r="D498" s="17" t="s">
        <v>945</v>
      </c>
    </row>
    <row r="499" spans="4:4" x14ac:dyDescent="0.45">
      <c r="D499" s="17" t="s">
        <v>946</v>
      </c>
    </row>
    <row r="500" spans="4:4" x14ac:dyDescent="0.45">
      <c r="D500" s="16"/>
    </row>
    <row r="501" spans="4:4" x14ac:dyDescent="0.45">
      <c r="D501" s="17" t="s">
        <v>947</v>
      </c>
    </row>
    <row r="502" spans="4:4" x14ac:dyDescent="0.45">
      <c r="D502" s="17" t="s">
        <v>948</v>
      </c>
    </row>
    <row r="503" spans="4:4" x14ac:dyDescent="0.45">
      <c r="D503" s="17" t="s">
        <v>949</v>
      </c>
    </row>
    <row r="504" spans="4:4" x14ac:dyDescent="0.45">
      <c r="D504" s="17" t="s">
        <v>950</v>
      </c>
    </row>
    <row r="505" spans="4:4" x14ac:dyDescent="0.45">
      <c r="D505" s="17" t="s">
        <v>951</v>
      </c>
    </row>
    <row r="506" spans="4:4" x14ac:dyDescent="0.45">
      <c r="D506" s="17" t="s">
        <v>952</v>
      </c>
    </row>
    <row r="507" spans="4:4" x14ac:dyDescent="0.45">
      <c r="D507" s="16"/>
    </row>
    <row r="508" spans="4:4" x14ac:dyDescent="0.45">
      <c r="D508" s="16"/>
    </row>
    <row r="509" spans="4:4" x14ac:dyDescent="0.45">
      <c r="D509" s="16"/>
    </row>
    <row r="510" spans="4:4" x14ac:dyDescent="0.45">
      <c r="D510" s="17" t="s">
        <v>953</v>
      </c>
    </row>
    <row r="511" spans="4:4" x14ac:dyDescent="0.45">
      <c r="D511" s="16"/>
    </row>
    <row r="512" spans="4:4" x14ac:dyDescent="0.45">
      <c r="D512" s="17" t="s">
        <v>954</v>
      </c>
    </row>
    <row r="513" spans="4:4" x14ac:dyDescent="0.45">
      <c r="D513" s="17" t="s">
        <v>955</v>
      </c>
    </row>
    <row r="514" spans="4:4" x14ac:dyDescent="0.45">
      <c r="D514" s="17" t="s">
        <v>956</v>
      </c>
    </row>
    <row r="515" spans="4:4" x14ac:dyDescent="0.45">
      <c r="D515" s="17" t="s">
        <v>957</v>
      </c>
    </row>
    <row r="516" spans="4:4" x14ac:dyDescent="0.45">
      <c r="D516" s="17" t="s">
        <v>958</v>
      </c>
    </row>
    <row r="517" spans="4:4" x14ac:dyDescent="0.45">
      <c r="D517" s="17" t="s">
        <v>959</v>
      </c>
    </row>
    <row r="518" spans="4:4" x14ac:dyDescent="0.45">
      <c r="D518" s="17" t="s">
        <v>960</v>
      </c>
    </row>
    <row r="519" spans="4:4" x14ac:dyDescent="0.45">
      <c r="D519" s="17" t="s">
        <v>961</v>
      </c>
    </row>
    <row r="520" spans="4:4" x14ac:dyDescent="0.45">
      <c r="D520" s="17" t="s">
        <v>962</v>
      </c>
    </row>
    <row r="521" spans="4:4" x14ac:dyDescent="0.45">
      <c r="D521" s="16"/>
    </row>
    <row r="522" spans="4:4" x14ac:dyDescent="0.45">
      <c r="D522" s="17" t="s">
        <v>963</v>
      </c>
    </row>
    <row r="523" spans="4:4" x14ac:dyDescent="0.45">
      <c r="D523" s="17" t="s">
        <v>964</v>
      </c>
    </row>
    <row r="524" spans="4:4" x14ac:dyDescent="0.45">
      <c r="D524" s="17" t="s">
        <v>965</v>
      </c>
    </row>
    <row r="525" spans="4:4" x14ac:dyDescent="0.45">
      <c r="D525" s="17" t="s">
        <v>966</v>
      </c>
    </row>
    <row r="526" spans="4:4" x14ac:dyDescent="0.45">
      <c r="D526" s="16"/>
    </row>
    <row r="527" spans="4:4" x14ac:dyDescent="0.45">
      <c r="D527" s="17" t="s">
        <v>967</v>
      </c>
    </row>
    <row r="528" spans="4:4" x14ac:dyDescent="0.45">
      <c r="D528" s="17" t="s">
        <v>968</v>
      </c>
    </row>
    <row r="529" spans="4:4" x14ac:dyDescent="0.45">
      <c r="D529" s="17" t="s">
        <v>969</v>
      </c>
    </row>
    <row r="530" spans="4:4" x14ac:dyDescent="0.45">
      <c r="D530" s="16"/>
    </row>
    <row r="531" spans="4:4" x14ac:dyDescent="0.45">
      <c r="D531" s="17" t="s">
        <v>970</v>
      </c>
    </row>
    <row r="532" spans="4:4" x14ac:dyDescent="0.45">
      <c r="D532" s="17" t="s">
        <v>971</v>
      </c>
    </row>
    <row r="533" spans="4:4" x14ac:dyDescent="0.45">
      <c r="D533" s="17" t="s">
        <v>972</v>
      </c>
    </row>
    <row r="534" spans="4:4" x14ac:dyDescent="0.45">
      <c r="D534" s="16"/>
    </row>
    <row r="535" spans="4:4" x14ac:dyDescent="0.45">
      <c r="D535" s="17" t="s">
        <v>973</v>
      </c>
    </row>
    <row r="536" spans="4:4" x14ac:dyDescent="0.45">
      <c r="D536" s="17" t="s">
        <v>974</v>
      </c>
    </row>
    <row r="537" spans="4:4" x14ac:dyDescent="0.45">
      <c r="D537" s="16"/>
    </row>
    <row r="538" spans="4:4" x14ac:dyDescent="0.45">
      <c r="D538" s="17" t="s">
        <v>975</v>
      </c>
    </row>
    <row r="539" spans="4:4" x14ac:dyDescent="0.45">
      <c r="D539" s="17" t="s">
        <v>976</v>
      </c>
    </row>
    <row r="540" spans="4:4" x14ac:dyDescent="0.45">
      <c r="D540" s="16"/>
    </row>
    <row r="541" spans="4:4" x14ac:dyDescent="0.45">
      <c r="D541" s="17" t="s">
        <v>977</v>
      </c>
    </row>
    <row r="542" spans="4:4" x14ac:dyDescent="0.45">
      <c r="D542" s="17" t="s">
        <v>978</v>
      </c>
    </row>
    <row r="543" spans="4:4" x14ac:dyDescent="0.45">
      <c r="D543" s="17" t="s">
        <v>979</v>
      </c>
    </row>
    <row r="544" spans="4:4" x14ac:dyDescent="0.45">
      <c r="D544" s="17" t="s">
        <v>980</v>
      </c>
    </row>
    <row r="545" spans="4:4" x14ac:dyDescent="0.45">
      <c r="D545" s="17" t="s">
        <v>981</v>
      </c>
    </row>
    <row r="546" spans="4:4" x14ac:dyDescent="0.45">
      <c r="D546" s="17" t="s">
        <v>982</v>
      </c>
    </row>
    <row r="547" spans="4:4" x14ac:dyDescent="0.45">
      <c r="D547" s="16"/>
    </row>
    <row r="548" spans="4:4" x14ac:dyDescent="0.45">
      <c r="D548" s="17" t="s">
        <v>983</v>
      </c>
    </row>
    <row r="549" spans="4:4" x14ac:dyDescent="0.45">
      <c r="D549" s="17" t="s">
        <v>984</v>
      </c>
    </row>
    <row r="550" spans="4:4" x14ac:dyDescent="0.45">
      <c r="D550" s="17" t="s">
        <v>985</v>
      </c>
    </row>
    <row r="551" spans="4:4" x14ac:dyDescent="0.45">
      <c r="D551" s="17" t="s">
        <v>986</v>
      </c>
    </row>
    <row r="552" spans="4:4" x14ac:dyDescent="0.45">
      <c r="D552" s="17" t="s">
        <v>987</v>
      </c>
    </row>
    <row r="553" spans="4:4" x14ac:dyDescent="0.45">
      <c r="D553" s="17" t="s">
        <v>988</v>
      </c>
    </row>
    <row r="554" spans="4:4" x14ac:dyDescent="0.45">
      <c r="D554" s="17" t="s">
        <v>989</v>
      </c>
    </row>
    <row r="555" spans="4:4" x14ac:dyDescent="0.45">
      <c r="D555" s="17" t="s">
        <v>990</v>
      </c>
    </row>
    <row r="556" spans="4:4" x14ac:dyDescent="0.45">
      <c r="D556" s="16"/>
    </row>
    <row r="557" spans="4:4" x14ac:dyDescent="0.45">
      <c r="D557" s="16"/>
    </row>
    <row r="558" spans="4:4" x14ac:dyDescent="0.45">
      <c r="D558" s="17" t="s">
        <v>991</v>
      </c>
    </row>
    <row r="559" spans="4:4" x14ac:dyDescent="0.45">
      <c r="D559" s="16"/>
    </row>
    <row r="560" spans="4:4" x14ac:dyDescent="0.45">
      <c r="D560" s="17" t="s">
        <v>992</v>
      </c>
    </row>
    <row r="561" spans="4:4" x14ac:dyDescent="0.45">
      <c r="D561" s="17" t="s">
        <v>993</v>
      </c>
    </row>
    <row r="562" spans="4:4" x14ac:dyDescent="0.45">
      <c r="D562" s="17" t="s">
        <v>994</v>
      </c>
    </row>
    <row r="563" spans="4:4" x14ac:dyDescent="0.45">
      <c r="D563" s="17" t="s">
        <v>995</v>
      </c>
    </row>
    <row r="564" spans="4:4" x14ac:dyDescent="0.45">
      <c r="D564" s="17" t="s">
        <v>996</v>
      </c>
    </row>
    <row r="565" spans="4:4" x14ac:dyDescent="0.45">
      <c r="D565" s="17" t="s">
        <v>997</v>
      </c>
    </row>
    <row r="566" spans="4:4" x14ac:dyDescent="0.45">
      <c r="D566" s="17" t="s">
        <v>998</v>
      </c>
    </row>
    <row r="567" spans="4:4" x14ac:dyDescent="0.45">
      <c r="D567" s="17" t="s">
        <v>999</v>
      </c>
    </row>
    <row r="568" spans="4:4" x14ac:dyDescent="0.45">
      <c r="D568" s="17" t="s">
        <v>1000</v>
      </c>
    </row>
    <row r="569" spans="4:4" x14ac:dyDescent="0.45">
      <c r="D569" s="16"/>
    </row>
    <row r="570" spans="4:4" x14ac:dyDescent="0.45">
      <c r="D570" s="17" t="s">
        <v>1001</v>
      </c>
    </row>
    <row r="571" spans="4:4" x14ac:dyDescent="0.45">
      <c r="D571" s="17" t="s">
        <v>1002</v>
      </c>
    </row>
    <row r="572" spans="4:4" x14ac:dyDescent="0.45">
      <c r="D572" s="17" t="s">
        <v>1003</v>
      </c>
    </row>
    <row r="573" spans="4:4" x14ac:dyDescent="0.45">
      <c r="D573" s="17" t="s">
        <v>1004</v>
      </c>
    </row>
    <row r="574" spans="4:4" x14ac:dyDescent="0.45">
      <c r="D574" s="17" t="s">
        <v>1005</v>
      </c>
    </row>
    <row r="575" spans="4:4" x14ac:dyDescent="0.45">
      <c r="D575" s="17" t="s">
        <v>1006</v>
      </c>
    </row>
    <row r="576" spans="4:4" x14ac:dyDescent="0.45">
      <c r="D576" s="17" t="s">
        <v>1007</v>
      </c>
    </row>
    <row r="577" spans="4:4" x14ac:dyDescent="0.45">
      <c r="D577" s="17" t="s">
        <v>1008</v>
      </c>
    </row>
    <row r="578" spans="4:4" x14ac:dyDescent="0.45">
      <c r="D578" s="17" t="s">
        <v>1009</v>
      </c>
    </row>
    <row r="579" spans="4:4" x14ac:dyDescent="0.45">
      <c r="D579" s="17" t="s">
        <v>1010</v>
      </c>
    </row>
    <row r="580" spans="4:4" x14ac:dyDescent="0.45">
      <c r="D580" s="16"/>
    </row>
    <row r="581" spans="4:4" x14ac:dyDescent="0.45">
      <c r="D581" s="17" t="s">
        <v>1011</v>
      </c>
    </row>
    <row r="582" spans="4:4" x14ac:dyDescent="0.45">
      <c r="D582" s="16"/>
    </row>
    <row r="583" spans="4:4" x14ac:dyDescent="0.45">
      <c r="D583" s="17" t="s">
        <v>1012</v>
      </c>
    </row>
    <row r="584" spans="4:4" x14ac:dyDescent="0.45">
      <c r="D584" s="17" t="s">
        <v>1013</v>
      </c>
    </row>
    <row r="585" spans="4:4" x14ac:dyDescent="0.45">
      <c r="D585" s="17" t="s">
        <v>1014</v>
      </c>
    </row>
    <row r="586" spans="4:4" x14ac:dyDescent="0.45">
      <c r="D586" s="17" t="s">
        <v>1015</v>
      </c>
    </row>
    <row r="587" spans="4:4" x14ac:dyDescent="0.45">
      <c r="D587" s="17" t="s">
        <v>1016</v>
      </c>
    </row>
    <row r="588" spans="4:4" x14ac:dyDescent="0.45">
      <c r="D588" s="17" t="s">
        <v>1017</v>
      </c>
    </row>
    <row r="589" spans="4:4" x14ac:dyDescent="0.45">
      <c r="D589" s="17" t="s">
        <v>1018</v>
      </c>
    </row>
    <row r="590" spans="4:4" x14ac:dyDescent="0.45">
      <c r="D590" s="16"/>
    </row>
    <row r="591" spans="4:4" x14ac:dyDescent="0.45">
      <c r="D591" s="17" t="s">
        <v>1019</v>
      </c>
    </row>
    <row r="592" spans="4:4" x14ac:dyDescent="0.45">
      <c r="D592" s="17" t="s">
        <v>1020</v>
      </c>
    </row>
    <row r="593" spans="4:4" x14ac:dyDescent="0.45">
      <c r="D593" s="17" t="s">
        <v>1021</v>
      </c>
    </row>
    <row r="594" spans="4:4" x14ac:dyDescent="0.45">
      <c r="D594" s="17" t="s">
        <v>1022</v>
      </c>
    </row>
    <row r="595" spans="4:4" x14ac:dyDescent="0.45">
      <c r="D595" s="17" t="s">
        <v>1023</v>
      </c>
    </row>
    <row r="596" spans="4:4" x14ac:dyDescent="0.45">
      <c r="D596" s="17" t="s">
        <v>1024</v>
      </c>
    </row>
    <row r="597" spans="4:4" x14ac:dyDescent="0.45">
      <c r="D597" s="17" t="s">
        <v>1025</v>
      </c>
    </row>
    <row r="598" spans="4:4" x14ac:dyDescent="0.45">
      <c r="D598" s="17" t="s">
        <v>1026</v>
      </c>
    </row>
    <row r="599" spans="4:4" x14ac:dyDescent="0.45">
      <c r="D599" s="17" t="s">
        <v>1027</v>
      </c>
    </row>
    <row r="600" spans="4:4" x14ac:dyDescent="0.45">
      <c r="D600" s="17" t="s">
        <v>1028</v>
      </c>
    </row>
    <row r="601" spans="4:4" x14ac:dyDescent="0.45">
      <c r="D601" s="17" t="s">
        <v>1029</v>
      </c>
    </row>
    <row r="602" spans="4:4" x14ac:dyDescent="0.45">
      <c r="D602" s="17" t="s">
        <v>1030</v>
      </c>
    </row>
    <row r="603" spans="4:4" x14ac:dyDescent="0.45">
      <c r="D603" s="17" t="s">
        <v>1031</v>
      </c>
    </row>
    <row r="604" spans="4:4" x14ac:dyDescent="0.45">
      <c r="D604" s="17" t="s">
        <v>1032</v>
      </c>
    </row>
    <row r="605" spans="4:4" x14ac:dyDescent="0.45">
      <c r="D605" s="16"/>
    </row>
    <row r="606" spans="4:4" x14ac:dyDescent="0.45">
      <c r="D606" s="17" t="s">
        <v>1033</v>
      </c>
    </row>
    <row r="607" spans="4:4" x14ac:dyDescent="0.45">
      <c r="D607" s="16"/>
    </row>
    <row r="608" spans="4:4" x14ac:dyDescent="0.45">
      <c r="D608" s="17" t="s">
        <v>1034</v>
      </c>
    </row>
    <row r="609" spans="4:4" x14ac:dyDescent="0.45">
      <c r="D609" s="17" t="s">
        <v>1035</v>
      </c>
    </row>
    <row r="610" spans="4:4" x14ac:dyDescent="0.45">
      <c r="D610" s="17" t="s">
        <v>1036</v>
      </c>
    </row>
    <row r="611" spans="4:4" x14ac:dyDescent="0.45">
      <c r="D611" s="17" t="s">
        <v>0</v>
      </c>
    </row>
    <row r="612" spans="4:4" x14ac:dyDescent="0.45">
      <c r="D612" s="17" t="s">
        <v>1037</v>
      </c>
    </row>
    <row r="613" spans="4:4" x14ac:dyDescent="0.45">
      <c r="D613" s="17" t="s">
        <v>1038</v>
      </c>
    </row>
    <row r="614" spans="4:4" x14ac:dyDescent="0.45">
      <c r="D614" s="16"/>
    </row>
    <row r="615" spans="4:4" x14ac:dyDescent="0.45">
      <c r="D615" s="17" t="s">
        <v>1039</v>
      </c>
    </row>
    <row r="616" spans="4:4" x14ac:dyDescent="0.45">
      <c r="D616" s="16"/>
    </row>
    <row r="617" spans="4:4" x14ac:dyDescent="0.45">
      <c r="D617" s="17" t="s">
        <v>1040</v>
      </c>
    </row>
    <row r="618" spans="4:4" x14ac:dyDescent="0.45">
      <c r="D618" s="17" t="s">
        <v>1041</v>
      </c>
    </row>
    <row r="619" spans="4:4" x14ac:dyDescent="0.45">
      <c r="D619" s="17" t="s">
        <v>1042</v>
      </c>
    </row>
    <row r="620" spans="4:4" x14ac:dyDescent="0.45">
      <c r="D620" s="17" t="s">
        <v>1043</v>
      </c>
    </row>
    <row r="621" spans="4:4" x14ac:dyDescent="0.45">
      <c r="D621" s="17" t="s">
        <v>1044</v>
      </c>
    </row>
    <row r="622" spans="4:4" x14ac:dyDescent="0.45">
      <c r="D622" s="17" t="s">
        <v>1045</v>
      </c>
    </row>
    <row r="623" spans="4:4" x14ac:dyDescent="0.45">
      <c r="D623" s="17" t="s">
        <v>1046</v>
      </c>
    </row>
    <row r="624" spans="4:4" x14ac:dyDescent="0.45">
      <c r="D624" s="17" t="s">
        <v>1047</v>
      </c>
    </row>
    <row r="625" spans="4:4" x14ac:dyDescent="0.45">
      <c r="D625" s="17" t="s">
        <v>1048</v>
      </c>
    </row>
    <row r="626" spans="4:4" x14ac:dyDescent="0.45">
      <c r="D626" s="17" t="s">
        <v>1049</v>
      </c>
    </row>
    <row r="627" spans="4:4" x14ac:dyDescent="0.45">
      <c r="D627" s="17" t="s">
        <v>1050</v>
      </c>
    </row>
    <row r="628" spans="4:4" x14ac:dyDescent="0.45">
      <c r="D628" s="17" t="s">
        <v>1051</v>
      </c>
    </row>
    <row r="629" spans="4:4" x14ac:dyDescent="0.45">
      <c r="D629" s="17" t="s">
        <v>1052</v>
      </c>
    </row>
    <row r="630" spans="4:4" x14ac:dyDescent="0.45">
      <c r="D630" s="17" t="s">
        <v>1053</v>
      </c>
    </row>
    <row r="631" spans="4:4" x14ac:dyDescent="0.45">
      <c r="D631" s="17" t="s">
        <v>1054</v>
      </c>
    </row>
    <row r="632" spans="4:4" x14ac:dyDescent="0.45">
      <c r="D632" s="17" t="s">
        <v>1055</v>
      </c>
    </row>
    <row r="633" spans="4:4" x14ac:dyDescent="0.45">
      <c r="D633" s="17" t="s">
        <v>1056</v>
      </c>
    </row>
    <row r="634" spans="4:4" x14ac:dyDescent="0.45">
      <c r="D634" s="17" t="s">
        <v>1057</v>
      </c>
    </row>
    <row r="635" spans="4:4" x14ac:dyDescent="0.45">
      <c r="D635" s="16"/>
    </row>
    <row r="636" spans="4:4" x14ac:dyDescent="0.45">
      <c r="D636" s="17" t="s">
        <v>1058</v>
      </c>
    </row>
    <row r="637" spans="4:4" x14ac:dyDescent="0.45">
      <c r="D637" s="16"/>
    </row>
    <row r="638" spans="4:4" x14ac:dyDescent="0.45">
      <c r="D638" s="17" t="s">
        <v>1059</v>
      </c>
    </row>
    <row r="639" spans="4:4" x14ac:dyDescent="0.45">
      <c r="D639" s="17" t="s">
        <v>1060</v>
      </c>
    </row>
    <row r="640" spans="4:4" x14ac:dyDescent="0.45">
      <c r="D640" s="16"/>
    </row>
    <row r="641" spans="4:4" x14ac:dyDescent="0.45">
      <c r="D641" s="17" t="s">
        <v>1061</v>
      </c>
    </row>
    <row r="642" spans="4:4" x14ac:dyDescent="0.45">
      <c r="D642" s="17" t="s">
        <v>1062</v>
      </c>
    </row>
    <row r="643" spans="4:4" x14ac:dyDescent="0.45">
      <c r="D643" s="17" t="s">
        <v>1063</v>
      </c>
    </row>
    <row r="644" spans="4:4" x14ac:dyDescent="0.45">
      <c r="D644" s="17" t="s">
        <v>1064</v>
      </c>
    </row>
    <row r="645" spans="4:4" x14ac:dyDescent="0.45">
      <c r="D645" s="17" t="s">
        <v>1065</v>
      </c>
    </row>
    <row r="646" spans="4:4" x14ac:dyDescent="0.45">
      <c r="D646" s="17" t="s">
        <v>1066</v>
      </c>
    </row>
    <row r="647" spans="4:4" x14ac:dyDescent="0.45">
      <c r="D647" s="17" t="s">
        <v>1067</v>
      </c>
    </row>
    <row r="648" spans="4:4" x14ac:dyDescent="0.45">
      <c r="D648" s="17" t="s">
        <v>1068</v>
      </c>
    </row>
    <row r="649" spans="4:4" x14ac:dyDescent="0.45">
      <c r="D649" s="16"/>
    </row>
    <row r="650" spans="4:4" x14ac:dyDescent="0.45">
      <c r="D650" s="17" t="s">
        <v>1069</v>
      </c>
    </row>
    <row r="651" spans="4:4" x14ac:dyDescent="0.45">
      <c r="D651" s="17" t="s">
        <v>1070</v>
      </c>
    </row>
    <row r="652" spans="4:4" x14ac:dyDescent="0.45">
      <c r="D652" s="17" t="s">
        <v>1071</v>
      </c>
    </row>
    <row r="653" spans="4:4" x14ac:dyDescent="0.45">
      <c r="D653" s="17" t="s">
        <v>1072</v>
      </c>
    </row>
    <row r="654" spans="4:4" x14ac:dyDescent="0.45">
      <c r="D654" s="16"/>
    </row>
    <row r="655" spans="4:4" x14ac:dyDescent="0.45">
      <c r="D655" s="17" t="s">
        <v>1073</v>
      </c>
    </row>
    <row r="656" spans="4:4" x14ac:dyDescent="0.45">
      <c r="D656" s="17" t="s">
        <v>1074</v>
      </c>
    </row>
    <row r="657" spans="4:4" x14ac:dyDescent="0.45">
      <c r="D657" s="17" t="s">
        <v>1075</v>
      </c>
    </row>
    <row r="658" spans="4:4" x14ac:dyDescent="0.45">
      <c r="D658" s="17" t="s">
        <v>1076</v>
      </c>
    </row>
    <row r="659" spans="4:4" x14ac:dyDescent="0.45">
      <c r="D659" s="16"/>
    </row>
    <row r="660" spans="4:4" x14ac:dyDescent="0.45">
      <c r="D660" s="17" t="s">
        <v>1077</v>
      </c>
    </row>
    <row r="661" spans="4:4" x14ac:dyDescent="0.45">
      <c r="D661" s="17" t="s">
        <v>1078</v>
      </c>
    </row>
    <row r="662" spans="4:4" x14ac:dyDescent="0.45">
      <c r="D662" s="16"/>
    </row>
    <row r="663" spans="4:4" x14ac:dyDescent="0.45">
      <c r="D663" s="17" t="s">
        <v>1079</v>
      </c>
    </row>
    <row r="664" spans="4:4" x14ac:dyDescent="0.45">
      <c r="D664" s="17" t="s">
        <v>1080</v>
      </c>
    </row>
    <row r="665" spans="4:4" x14ac:dyDescent="0.45">
      <c r="D665" s="17" t="s">
        <v>1081</v>
      </c>
    </row>
    <row r="666" spans="4:4" x14ac:dyDescent="0.45">
      <c r="D666" s="16"/>
    </row>
    <row r="667" spans="4:4" x14ac:dyDescent="0.45">
      <c r="D667" s="17" t="s">
        <v>1082</v>
      </c>
    </row>
    <row r="668" spans="4:4" x14ac:dyDescent="0.45">
      <c r="D668" s="16"/>
    </row>
    <row r="669" spans="4:4" x14ac:dyDescent="0.45">
      <c r="D669" s="17" t="s">
        <v>1083</v>
      </c>
    </row>
    <row r="670" spans="4:4" x14ac:dyDescent="0.45">
      <c r="D670" s="17" t="s">
        <v>1084</v>
      </c>
    </row>
    <row r="671" spans="4:4" x14ac:dyDescent="0.45">
      <c r="D671" s="17" t="s">
        <v>1085</v>
      </c>
    </row>
    <row r="672" spans="4:4" x14ac:dyDescent="0.45">
      <c r="D672" s="17" t="s">
        <v>1086</v>
      </c>
    </row>
    <row r="673" spans="4:4" x14ac:dyDescent="0.45">
      <c r="D673" s="17" t="s">
        <v>1087</v>
      </c>
    </row>
    <row r="674" spans="4:4" x14ac:dyDescent="0.45">
      <c r="D674" s="17" t="s">
        <v>1088</v>
      </c>
    </row>
    <row r="675" spans="4:4" x14ac:dyDescent="0.45">
      <c r="D675" s="17" t="s">
        <v>1089</v>
      </c>
    </row>
    <row r="676" spans="4:4" x14ac:dyDescent="0.45">
      <c r="D676" s="16"/>
    </row>
    <row r="677" spans="4:4" x14ac:dyDescent="0.45">
      <c r="D677" s="17" t="s">
        <v>1090</v>
      </c>
    </row>
    <row r="678" spans="4:4" x14ac:dyDescent="0.45">
      <c r="D678" s="18"/>
    </row>
    <row r="679" spans="4:4" ht="23.25" x14ac:dyDescent="0.45">
      <c r="D679" s="19" t="s">
        <v>1091</v>
      </c>
    </row>
    <row r="680" spans="4:4" x14ac:dyDescent="0.45">
      <c r="D680" s="20"/>
    </row>
    <row r="681" spans="4:4" x14ac:dyDescent="0.45">
      <c r="D681" s="57" t="s">
        <v>1092</v>
      </c>
    </row>
    <row r="682" spans="4:4" x14ac:dyDescent="0.45">
      <c r="D682" s="21" t="s">
        <v>1093</v>
      </c>
    </row>
    <row r="683" spans="4:4" x14ac:dyDescent="0.45">
      <c r="D683" s="21" t="s">
        <v>1094</v>
      </c>
    </row>
    <row r="684" spans="4:4" x14ac:dyDescent="0.45">
      <c r="D684" s="21" t="s">
        <v>1095</v>
      </c>
    </row>
    <row r="685" spans="4:4" x14ac:dyDescent="0.45">
      <c r="D685" s="21" t="s">
        <v>1096</v>
      </c>
    </row>
    <row r="686" spans="4:4" x14ac:dyDescent="0.45">
      <c r="D686" s="21" t="s">
        <v>1097</v>
      </c>
    </row>
    <row r="687" spans="4:4" x14ac:dyDescent="0.45">
      <c r="D687" s="21" t="s">
        <v>1098</v>
      </c>
    </row>
    <row r="688" spans="4:4" x14ac:dyDescent="0.45">
      <c r="D688" s="21" t="s">
        <v>1099</v>
      </c>
    </row>
    <row r="689" spans="4:4" x14ac:dyDescent="0.45">
      <c r="D689" s="21" t="s">
        <v>1100</v>
      </c>
    </row>
    <row r="690" spans="4:4" x14ac:dyDescent="0.45">
      <c r="D690" s="21" t="s">
        <v>1101</v>
      </c>
    </row>
    <row r="691" spans="4:4" x14ac:dyDescent="0.45">
      <c r="D691" s="21" t="s">
        <v>1102</v>
      </c>
    </row>
    <row r="692" spans="4:4" x14ac:dyDescent="0.45">
      <c r="D692" s="21" t="s">
        <v>1103</v>
      </c>
    </row>
    <row r="693" spans="4:4" x14ac:dyDescent="0.45">
      <c r="D693" s="21" t="s">
        <v>1104</v>
      </c>
    </row>
    <row r="694" spans="4:4" x14ac:dyDescent="0.45">
      <c r="D694" s="21" t="s">
        <v>1105</v>
      </c>
    </row>
    <row r="695" spans="4:4" x14ac:dyDescent="0.45">
      <c r="D695" s="21" t="s">
        <v>1106</v>
      </c>
    </row>
    <row r="696" spans="4:4" x14ac:dyDescent="0.45">
      <c r="D696" s="21" t="s">
        <v>1107</v>
      </c>
    </row>
    <row r="697" spans="4:4" x14ac:dyDescent="0.45">
      <c r="D697" s="21" t="s">
        <v>1108</v>
      </c>
    </row>
    <row r="698" spans="4:4" x14ac:dyDescent="0.45">
      <c r="D698" s="21" t="s">
        <v>1109</v>
      </c>
    </row>
    <row r="699" spans="4:4" x14ac:dyDescent="0.45">
      <c r="D699" s="21" t="s">
        <v>1110</v>
      </c>
    </row>
    <row r="700" spans="4:4" x14ac:dyDescent="0.45">
      <c r="D700" s="21" t="s">
        <v>1111</v>
      </c>
    </row>
    <row r="701" spans="4:4" x14ac:dyDescent="0.45">
      <c r="D701" s="21" t="s">
        <v>1112</v>
      </c>
    </row>
    <row r="702" spans="4:4" x14ac:dyDescent="0.45">
      <c r="D702" s="21" t="s">
        <v>1113</v>
      </c>
    </row>
    <row r="703" spans="4:4" x14ac:dyDescent="0.45">
      <c r="D703" s="21" t="s">
        <v>1114</v>
      </c>
    </row>
  </sheetData>
  <hyperlinks>
    <hyperlink ref="D682" r:id="rId1" display="https://sam.gov/wage-determination/2015-5433/22" xr:uid="{1A76FEA0-EBC6-43D3-AB7C-97ADC6C8F903}"/>
    <hyperlink ref="D683" r:id="rId2" display="https://sam.gov/wage-determination/2015-5433/21" xr:uid="{8EC70610-5108-4516-B25D-852A377B4682}"/>
    <hyperlink ref="D684" r:id="rId3" display="https://sam.gov/wage-determination/2015-5433/20" xr:uid="{5725E6F1-6993-4081-9673-47A1F1983613}"/>
    <hyperlink ref="D685" r:id="rId4" display="https://sam.gov/wage-determination/2015-5433/19" xr:uid="{ADEDA778-48F2-411C-BC9C-28E343999F52}"/>
    <hyperlink ref="D686" r:id="rId5" display="https://sam.gov/wage-determination/2015-5433/18" xr:uid="{FC79B24D-33F4-45F1-A753-9AF1F4CA7BB8}"/>
    <hyperlink ref="D687" r:id="rId6" display="https://sam.gov/wage-determination/2015-5433/17" xr:uid="{09DCE286-1D13-4527-84BA-00C9A096D7D3}"/>
    <hyperlink ref="D688" r:id="rId7" display="https://sam.gov/wage-determination/2015-5433/16" xr:uid="{D644D1D0-1F14-44D8-92E2-7F5AA6A8AAC0}"/>
    <hyperlink ref="D689" r:id="rId8" display="https://sam.gov/wage-determination/2015-5433/15" xr:uid="{E78F1FB0-E23E-4C88-8F76-A11E80F17B5C}"/>
    <hyperlink ref="D690" r:id="rId9" display="https://sam.gov/wage-determination/2015-5433/14" xr:uid="{CFB76789-1F86-4EA2-8942-FD4D83DF1101}"/>
    <hyperlink ref="D691" r:id="rId10" display="https://sam.gov/wage-determination/2015-5433/13" xr:uid="{7F2870FB-0439-4E31-BB98-64C2F801122D}"/>
    <hyperlink ref="D692" r:id="rId11" display="https://sam.gov/wage-determination/2015-5433/12" xr:uid="{CC493A70-47B6-4D5C-8D2B-63514E0EB7CB}"/>
    <hyperlink ref="D693" r:id="rId12" display="https://sam.gov/wage-determination/2015-5433/11" xr:uid="{929A65A9-C0BE-4078-8BDC-63757D0FF4B6}"/>
    <hyperlink ref="D694" r:id="rId13" display="https://sam.gov/wage-determination/2015-5433/10" xr:uid="{61831C21-8B12-4EDC-A2DE-15AC2631EBBA}"/>
    <hyperlink ref="D695" r:id="rId14" display="https://sam.gov/wage-determination/2015-5433/9" xr:uid="{C40BBD5D-F033-488D-9D42-FF33D7EA8A0A}"/>
    <hyperlink ref="D696" r:id="rId15" display="https://sam.gov/wage-determination/2015-5433/8" xr:uid="{3F077384-EDBC-4560-979F-9C437A608085}"/>
    <hyperlink ref="D697" r:id="rId16" display="https://sam.gov/wage-determination/2015-5433/7" xr:uid="{F77F4460-02A1-4A63-A2EA-CE9E40A50449}"/>
    <hyperlink ref="D698" r:id="rId17" display="https://sam.gov/wage-determination/2015-5433/6" xr:uid="{33975D49-E6BF-4AD3-ABCC-C7B2D43C0F22}"/>
    <hyperlink ref="D699" r:id="rId18" display="https://sam.gov/wage-determination/2015-5433/5" xr:uid="{59E4F4A5-BF3B-4B3B-A87A-16EA953E3589}"/>
    <hyperlink ref="D700" r:id="rId19" display="https://sam.gov/wage-determination/2015-5433/4" xr:uid="{4BDA5CA0-28E6-458B-8A0A-7CE36BAD3F2B}"/>
    <hyperlink ref="D701" r:id="rId20" display="https://sam.gov/wage-determination/2015-5433/3" xr:uid="{10364009-B3ED-47B1-BFBC-6C102CB01D45}"/>
    <hyperlink ref="D702" r:id="rId21" display="https://sam.gov/wage-determination/2015-5433/2" xr:uid="{B19F26DE-48C2-4222-8F83-C21013210464}"/>
    <hyperlink ref="D703" r:id="rId22" display="https://sam.gov/wage-determination/2015-5433/1" xr:uid="{22C5D3DE-3B2C-4D1D-8ADB-7768B7C1A43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E7012-33B4-43AD-A3ED-80D753C51314}">
  <sheetPr>
    <tabColor theme="5" tint="0.59999389629810485"/>
  </sheetPr>
  <dimension ref="B2:D17"/>
  <sheetViews>
    <sheetView zoomScale="140" zoomScaleNormal="140" workbookViewId="0">
      <selection activeCell="D8" sqref="D8"/>
    </sheetView>
  </sheetViews>
  <sheetFormatPr defaultRowHeight="14.25" x14ac:dyDescent="0.45"/>
  <cols>
    <col min="2" max="2" width="8.73046875" style="1"/>
    <col min="3" max="3" width="19" customWidth="1"/>
    <col min="4" max="4" width="8.73046875" style="1"/>
  </cols>
  <sheetData>
    <row r="2" spans="2:4" x14ac:dyDescent="0.45">
      <c r="C2" s="15" t="s">
        <v>1115</v>
      </c>
    </row>
    <row r="3" spans="2:4" x14ac:dyDescent="0.45">
      <c r="C3" s="15" t="s">
        <v>1116</v>
      </c>
    </row>
    <row r="4" spans="2:4" x14ac:dyDescent="0.45">
      <c r="C4" s="5" t="s">
        <v>1117</v>
      </c>
    </row>
    <row r="6" spans="2:4" x14ac:dyDescent="0.45">
      <c r="D6" s="15" t="s">
        <v>1162</v>
      </c>
    </row>
    <row r="7" spans="2:4" x14ac:dyDescent="0.45">
      <c r="C7" s="14" t="s">
        <v>1118</v>
      </c>
      <c r="D7" s="14" t="s">
        <v>1119</v>
      </c>
    </row>
    <row r="8" spans="2:4" x14ac:dyDescent="0.45">
      <c r="B8" s="1">
        <v>1</v>
      </c>
      <c r="C8" s="11" t="s">
        <v>1120</v>
      </c>
      <c r="D8" s="33">
        <v>1</v>
      </c>
    </row>
    <row r="9" spans="2:4" x14ac:dyDescent="0.45">
      <c r="B9" s="1">
        <v>2</v>
      </c>
      <c r="C9" s="11" t="s">
        <v>1121</v>
      </c>
      <c r="D9" s="33"/>
    </row>
    <row r="10" spans="2:4" x14ac:dyDescent="0.45">
      <c r="B10" s="1">
        <v>3</v>
      </c>
      <c r="C10" s="11" t="s">
        <v>1122</v>
      </c>
      <c r="D10" s="33"/>
    </row>
    <row r="11" spans="2:4" x14ac:dyDescent="0.45">
      <c r="B11" s="1">
        <v>4</v>
      </c>
      <c r="C11" s="11" t="s">
        <v>1123</v>
      </c>
      <c r="D11" s="33"/>
    </row>
    <row r="12" spans="2:4" x14ac:dyDescent="0.45">
      <c r="B12" s="1">
        <v>5</v>
      </c>
      <c r="C12" s="11" t="s">
        <v>1124</v>
      </c>
      <c r="D12" s="33"/>
    </row>
    <row r="13" spans="2:4" x14ac:dyDescent="0.45">
      <c r="B13" s="1">
        <v>6</v>
      </c>
      <c r="C13" s="11" t="s">
        <v>1125</v>
      </c>
      <c r="D13" s="33"/>
    </row>
    <row r="14" spans="2:4" x14ac:dyDescent="0.45">
      <c r="B14" s="1">
        <v>7</v>
      </c>
      <c r="C14" s="11" t="s">
        <v>1126</v>
      </c>
      <c r="D14" s="33"/>
    </row>
    <row r="15" spans="2:4" x14ac:dyDescent="0.45">
      <c r="B15" s="1">
        <v>8</v>
      </c>
      <c r="C15" s="11" t="s">
        <v>1127</v>
      </c>
      <c r="D15" s="33"/>
    </row>
    <row r="16" spans="2:4" x14ac:dyDescent="0.45">
      <c r="B16" s="1">
        <v>9</v>
      </c>
      <c r="C16" s="11" t="s">
        <v>1128</v>
      </c>
      <c r="D16" s="33"/>
    </row>
    <row r="17" spans="2:4" x14ac:dyDescent="0.45">
      <c r="B17" s="1">
        <v>10</v>
      </c>
      <c r="C17" s="11" t="s">
        <v>1129</v>
      </c>
      <c r="D17" s="33"/>
    </row>
  </sheetData>
  <phoneticPr fontId="10"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71DE-2EB1-4052-8E05-C8957B500D71}">
  <sheetPr>
    <tabColor theme="5" tint="0.59999389629810485"/>
  </sheetPr>
  <dimension ref="B7:G17"/>
  <sheetViews>
    <sheetView topLeftCell="A2" zoomScale="140" zoomScaleNormal="140" workbookViewId="0">
      <selection activeCell="F10" sqref="F10"/>
    </sheetView>
  </sheetViews>
  <sheetFormatPr defaultRowHeight="14.25" x14ac:dyDescent="0.45"/>
  <cols>
    <col min="2" max="2" width="8.73046875" style="1"/>
    <col min="3" max="3" width="30" customWidth="1"/>
    <col min="4" max="4" width="37.265625" customWidth="1"/>
    <col min="5" max="5" width="10.86328125" customWidth="1"/>
    <col min="6" max="6" width="17.3984375" bestFit="1" customWidth="1"/>
  </cols>
  <sheetData>
    <row r="7" spans="2:7" x14ac:dyDescent="0.45">
      <c r="C7" s="13" t="s">
        <v>3</v>
      </c>
      <c r="D7" s="13" t="s">
        <v>1130</v>
      </c>
      <c r="E7" s="13" t="s">
        <v>1131</v>
      </c>
      <c r="F7" s="13" t="s">
        <v>1132</v>
      </c>
      <c r="G7" s="13"/>
    </row>
    <row r="8" spans="2:7" x14ac:dyDescent="0.45">
      <c r="B8" s="1">
        <v>1</v>
      </c>
      <c r="C8" t="s">
        <v>1133</v>
      </c>
      <c r="D8" s="11"/>
      <c r="E8" s="11"/>
      <c r="F8" s="11"/>
    </row>
    <row r="9" spans="2:7" x14ac:dyDescent="0.45">
      <c r="B9" s="1">
        <v>2</v>
      </c>
      <c r="C9" t="s">
        <v>6</v>
      </c>
      <c r="D9" s="11"/>
      <c r="E9" s="11"/>
      <c r="F9" s="11"/>
    </row>
    <row r="10" spans="2:7" x14ac:dyDescent="0.45">
      <c r="B10" s="1">
        <v>3</v>
      </c>
      <c r="C10" t="s">
        <v>1134</v>
      </c>
      <c r="D10" s="11"/>
      <c r="E10" s="11"/>
      <c r="F10" s="11"/>
    </row>
    <row r="11" spans="2:7" x14ac:dyDescent="0.45">
      <c r="B11" s="1">
        <v>4</v>
      </c>
    </row>
    <row r="12" spans="2:7" x14ac:dyDescent="0.45">
      <c r="B12" s="1">
        <v>5</v>
      </c>
    </row>
    <row r="13" spans="2:7" x14ac:dyDescent="0.45">
      <c r="B13" s="1">
        <v>6</v>
      </c>
    </row>
    <row r="14" spans="2:7" x14ac:dyDescent="0.45">
      <c r="B14" s="1">
        <v>7</v>
      </c>
    </row>
    <row r="15" spans="2:7" x14ac:dyDescent="0.45">
      <c r="B15" s="1">
        <v>8</v>
      </c>
    </row>
    <row r="16" spans="2:7" x14ac:dyDescent="0.45">
      <c r="B16" s="1">
        <v>9</v>
      </c>
    </row>
    <row r="17" spans="2:2" x14ac:dyDescent="0.45">
      <c r="B17" s="1">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F47D9-DB4D-4C93-B453-AFC059940E87}">
  <sheetPr>
    <tabColor rgb="FFFFFF00"/>
  </sheetPr>
  <dimension ref="B3:E12"/>
  <sheetViews>
    <sheetView zoomScale="140" zoomScaleNormal="140" workbookViewId="0">
      <pane xSplit="2" ySplit="6" topLeftCell="C7" activePane="bottomRight" state="frozen"/>
      <selection pane="topRight" activeCell="C1" sqref="C1"/>
      <selection pane="bottomLeft" activeCell="A7" sqref="A7"/>
      <selection pane="bottomRight" activeCell="E8" sqref="E8"/>
    </sheetView>
  </sheetViews>
  <sheetFormatPr defaultRowHeight="14.25" x14ac:dyDescent="0.45"/>
  <cols>
    <col min="2" max="2" width="18.265625" bestFit="1" customWidth="1"/>
    <col min="3" max="4" width="17.73046875" customWidth="1"/>
    <col min="5" max="5" width="23.265625" customWidth="1"/>
  </cols>
  <sheetData>
    <row r="3" spans="2:5" x14ac:dyDescent="0.45">
      <c r="B3" t="s">
        <v>11</v>
      </c>
    </row>
    <row r="6" spans="2:5" x14ac:dyDescent="0.45">
      <c r="B6" s="14"/>
      <c r="C6" s="14" t="s">
        <v>12</v>
      </c>
      <c r="D6" s="14" t="s">
        <v>1140</v>
      </c>
      <c r="E6" s="14" t="s">
        <v>13</v>
      </c>
    </row>
    <row r="8" spans="2:5" x14ac:dyDescent="0.45">
      <c r="B8" t="s">
        <v>14</v>
      </c>
      <c r="C8" s="3">
        <f>'Draken Labor Cost and Price'!$S5</f>
        <v>0</v>
      </c>
      <c r="D8" s="3">
        <f>'Air Wings Labor Cost and Price'!$S5</f>
        <v>0</v>
      </c>
      <c r="E8" s="3">
        <f>'ATAC Labor Cost and Price'!$S5</f>
        <v>0</v>
      </c>
    </row>
    <row r="10" spans="2:5" x14ac:dyDescent="0.45">
      <c r="B10" t="s">
        <v>15</v>
      </c>
      <c r="C10">
        <f>'Material Cost and Price'!C24</f>
        <v>0</v>
      </c>
      <c r="D10">
        <f>'Material Cost and Price'!D24</f>
        <v>0</v>
      </c>
      <c r="E10">
        <f>'Material Cost and Price'!E24</f>
        <v>0</v>
      </c>
    </row>
    <row r="12" spans="2:5" x14ac:dyDescent="0.45">
      <c r="B12" t="s">
        <v>11</v>
      </c>
      <c r="C12" s="3">
        <f>SUM(C8:C10)</f>
        <v>0</v>
      </c>
      <c r="D12" s="3">
        <f>SUM(D8:D10)</f>
        <v>0</v>
      </c>
      <c r="E12" s="3">
        <f>SUM(E8:E10)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4E71B-FF90-4412-9EDD-CBBF803D74B7}">
  <sheetPr>
    <tabColor theme="5" tint="0.59999389629810485"/>
  </sheetPr>
  <dimension ref="B3:E24"/>
  <sheetViews>
    <sheetView topLeftCell="A2" zoomScale="140" zoomScaleNormal="140" workbookViewId="0">
      <pane xSplit="2" ySplit="7" topLeftCell="C9" activePane="bottomRight" state="frozen"/>
      <selection pane="topRight" activeCell="C2" sqref="C2"/>
      <selection pane="bottomLeft" activeCell="A11" sqref="A11"/>
      <selection pane="bottomRight" activeCell="G10" sqref="G10"/>
    </sheetView>
  </sheetViews>
  <sheetFormatPr defaultRowHeight="14.25" x14ac:dyDescent="0.45"/>
  <cols>
    <col min="2" max="2" width="22.86328125" bestFit="1" customWidth="1"/>
    <col min="3" max="5" width="12" customWidth="1"/>
  </cols>
  <sheetData>
    <row r="3" spans="2:5" x14ac:dyDescent="0.45">
      <c r="B3" t="s">
        <v>16</v>
      </c>
    </row>
    <row r="4" spans="2:5" x14ac:dyDescent="0.45">
      <c r="B4" t="s">
        <v>1139</v>
      </c>
    </row>
    <row r="6" spans="2:5" x14ac:dyDescent="0.45">
      <c r="C6" s="15" t="s">
        <v>17</v>
      </c>
    </row>
    <row r="8" spans="2:5" x14ac:dyDescent="0.45">
      <c r="B8" s="14" t="s">
        <v>18</v>
      </c>
      <c r="C8" s="14" t="s">
        <v>12</v>
      </c>
      <c r="D8" s="14" t="s">
        <v>1140</v>
      </c>
      <c r="E8" s="14" t="s">
        <v>13</v>
      </c>
    </row>
    <row r="9" spans="2:5" x14ac:dyDescent="0.45">
      <c r="B9" t="s">
        <v>1163</v>
      </c>
      <c r="C9" s="30"/>
      <c r="D9" s="30"/>
      <c r="E9" s="30"/>
    </row>
    <row r="10" spans="2:5" x14ac:dyDescent="0.45">
      <c r="B10" t="s">
        <v>1164</v>
      </c>
      <c r="C10" s="30"/>
      <c r="D10" s="30"/>
      <c r="E10" s="30"/>
    </row>
    <row r="11" spans="2:5" x14ac:dyDescent="0.45">
      <c r="B11" t="s">
        <v>1165</v>
      </c>
      <c r="C11" s="30"/>
      <c r="D11" s="30"/>
      <c r="E11" s="30"/>
    </row>
    <row r="12" spans="2:5" x14ac:dyDescent="0.45">
      <c r="B12" t="s">
        <v>1166</v>
      </c>
      <c r="C12" s="30"/>
      <c r="D12" s="30"/>
      <c r="E12" s="30"/>
    </row>
    <row r="13" spans="2:5" x14ac:dyDescent="0.45">
      <c r="B13" t="s">
        <v>1167</v>
      </c>
      <c r="C13" s="30"/>
      <c r="D13" s="30"/>
      <c r="E13" s="30"/>
    </row>
    <row r="14" spans="2:5" x14ac:dyDescent="0.45">
      <c r="B14" t="s">
        <v>1168</v>
      </c>
      <c r="C14" s="30"/>
      <c r="D14" s="30"/>
      <c r="E14" s="30"/>
    </row>
    <row r="15" spans="2:5" x14ac:dyDescent="0.45">
      <c r="B15" t="s">
        <v>19</v>
      </c>
      <c r="C15" s="30"/>
      <c r="D15" s="30"/>
      <c r="E15" s="30"/>
    </row>
    <row r="16" spans="2:5" x14ac:dyDescent="0.45">
      <c r="B16" t="s">
        <v>20</v>
      </c>
      <c r="C16" s="30"/>
      <c r="D16" s="30"/>
      <c r="E16" s="30"/>
    </row>
    <row r="17" spans="2:5" x14ac:dyDescent="0.45">
      <c r="B17" t="s">
        <v>21</v>
      </c>
      <c r="C17" s="30"/>
      <c r="D17" s="30"/>
      <c r="E17" s="30"/>
    </row>
    <row r="18" spans="2:5" x14ac:dyDescent="0.45">
      <c r="B18" t="s">
        <v>22</v>
      </c>
      <c r="C18" s="30"/>
      <c r="D18" s="30"/>
      <c r="E18" s="30"/>
    </row>
    <row r="19" spans="2:5" s="4" customFormat="1" x14ac:dyDescent="0.45">
      <c r="B19" s="4" t="s">
        <v>23</v>
      </c>
      <c r="C19" s="4">
        <f>SUM(C9:C18)</f>
        <v>0</v>
      </c>
      <c r="D19" s="4">
        <f t="shared" ref="D19:E19" si="0">SUM(D9:D18)</f>
        <v>0</v>
      </c>
      <c r="E19" s="4">
        <f t="shared" si="0"/>
        <v>0</v>
      </c>
    </row>
    <row r="21" spans="2:5" x14ac:dyDescent="0.45">
      <c r="B21" t="s">
        <v>24</v>
      </c>
    </row>
    <row r="22" spans="2:5" x14ac:dyDescent="0.45">
      <c r="C22" s="7">
        <f>Wrap!C20</f>
        <v>0</v>
      </c>
      <c r="D22" s="7">
        <f>Wrap!D20</f>
        <v>0</v>
      </c>
      <c r="E22" s="7">
        <f>Wrap!E20</f>
        <v>0</v>
      </c>
    </row>
    <row r="24" spans="2:5" s="4" customFormat="1" x14ac:dyDescent="0.45">
      <c r="B24" s="4" t="s">
        <v>25</v>
      </c>
      <c r="C24" s="45">
        <f>(1+C22)*C19</f>
        <v>0</v>
      </c>
      <c r="D24" s="45">
        <f t="shared" ref="D24:E24" si="1">(1+D22)*D19</f>
        <v>0</v>
      </c>
      <c r="E24" s="45">
        <f t="shared" si="1"/>
        <v>0</v>
      </c>
    </row>
  </sheetData>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1E431-9524-4FBD-ADE1-10D540E7C843}">
  <sheetPr>
    <tabColor theme="8" tint="0.79998168889431442"/>
  </sheetPr>
  <dimension ref="B1:S11"/>
  <sheetViews>
    <sheetView zoomScale="140" zoomScaleNormal="140" workbookViewId="0">
      <pane xSplit="3" ySplit="7" topLeftCell="D8" activePane="bottomRight" state="frozen"/>
      <selection activeCell="U5" sqref="U5"/>
      <selection pane="topRight" activeCell="U5" sqref="U5"/>
      <selection pane="bottomLeft" activeCell="U5" sqref="U5"/>
      <selection pane="bottomRight" activeCell="K8" sqref="K8"/>
    </sheetView>
  </sheetViews>
  <sheetFormatPr defaultRowHeight="14.25" x14ac:dyDescent="0.45"/>
  <cols>
    <col min="2" max="2" width="16.86328125" customWidth="1"/>
    <col min="3" max="3" width="27.1328125" customWidth="1"/>
    <col min="4" max="7" width="13.86328125" customWidth="1"/>
    <col min="9" max="9" width="11.86328125" customWidth="1"/>
    <col min="11" max="11" width="11.1328125" bestFit="1" customWidth="1"/>
    <col min="12" max="12" width="11.1328125" customWidth="1"/>
    <col min="14" max="17" width="15.1328125" customWidth="1"/>
    <col min="19" max="19" width="27.265625" customWidth="1"/>
  </cols>
  <sheetData>
    <row r="1" spans="2:19" ht="14.65" thickBot="1" x14ac:dyDescent="0.5">
      <c r="S1" s="15" t="s">
        <v>1151</v>
      </c>
    </row>
    <row r="2" spans="2:19" ht="14.65" thickBot="1" x14ac:dyDescent="0.5">
      <c r="B2" t="s">
        <v>1140</v>
      </c>
      <c r="S2" s="44" t="str">
        <f>P7</f>
        <v>Aggressive</v>
      </c>
    </row>
    <row r="3" spans="2:19" ht="14.65" thickBot="1" x14ac:dyDescent="0.5">
      <c r="B3" t="s">
        <v>26</v>
      </c>
      <c r="K3" s="42" t="str">
        <f>Wrap!D6</f>
        <v>Air Wings</v>
      </c>
    </row>
    <row r="4" spans="2:19" x14ac:dyDescent="0.45">
      <c r="B4" s="56" t="s">
        <v>1152</v>
      </c>
      <c r="S4" t="s">
        <v>27</v>
      </c>
    </row>
    <row r="5" spans="2:19" x14ac:dyDescent="0.45">
      <c r="I5" s="15" t="s">
        <v>1153</v>
      </c>
      <c r="S5" s="3">
        <f>SUM(S8:S15)</f>
        <v>0</v>
      </c>
    </row>
    <row r="6" spans="2:19" x14ac:dyDescent="0.45">
      <c r="D6" s="8" t="s">
        <v>29</v>
      </c>
      <c r="E6" s="8"/>
      <c r="F6" s="8"/>
      <c r="G6" s="8"/>
      <c r="I6" s="8" t="s">
        <v>1161</v>
      </c>
      <c r="K6" s="41" t="s">
        <v>30</v>
      </c>
      <c r="L6" s="41" t="s">
        <v>31</v>
      </c>
      <c r="N6" s="8" t="s">
        <v>32</v>
      </c>
      <c r="O6" s="8"/>
      <c r="P6" s="8"/>
      <c r="Q6" s="8"/>
      <c r="S6" s="8" t="s">
        <v>33</v>
      </c>
    </row>
    <row r="7" spans="2:19" x14ac:dyDescent="0.45">
      <c r="B7" s="8" t="s">
        <v>34</v>
      </c>
      <c r="C7" s="8" t="s">
        <v>3</v>
      </c>
      <c r="D7" s="8" t="s">
        <v>35</v>
      </c>
      <c r="E7" s="8" t="s">
        <v>36</v>
      </c>
      <c r="F7" s="8" t="s">
        <v>37</v>
      </c>
      <c r="G7" s="8" t="s">
        <v>38</v>
      </c>
      <c r="I7" s="41" t="s">
        <v>39</v>
      </c>
      <c r="K7" s="41" t="s">
        <v>40</v>
      </c>
      <c r="L7" s="41" t="s">
        <v>41</v>
      </c>
      <c r="N7" s="8" t="s">
        <v>35</v>
      </c>
      <c r="O7" s="8" t="s">
        <v>36</v>
      </c>
      <c r="P7" s="8" t="s">
        <v>37</v>
      </c>
      <c r="Q7" s="8" t="s">
        <v>38</v>
      </c>
      <c r="S7" s="41" t="str">
        <f>S2</f>
        <v>Aggressive</v>
      </c>
    </row>
    <row r="8" spans="2:19" x14ac:dyDescent="0.45">
      <c r="B8" t="s">
        <v>42</v>
      </c>
      <c r="C8" t="str">
        <f>'LOE Summary'!C10</f>
        <v>Flight Instructor Pilot</v>
      </c>
      <c r="D8">
        <f>'LOE Summary'!D10</f>
        <v>0</v>
      </c>
      <c r="E8">
        <f>'LOE Summary'!E10</f>
        <v>0</v>
      </c>
      <c r="F8">
        <f>'LOE Summary'!F10</f>
        <v>0</v>
      </c>
      <c r="G8">
        <f>'LOE Summary'!G10</f>
        <v>0</v>
      </c>
      <c r="I8" s="2" t="str">
        <f>INDEX('Direct Labor Rates'!AJ$8:AJ$47, MATCH(C8,'Direct Labor Rates'!B$8:B$47,0), 1)</f>
        <v/>
      </c>
      <c r="K8" s="43">
        <f>Wrap!D$17</f>
        <v>1</v>
      </c>
      <c r="L8" t="str">
        <f>IFERROR(I8*K8,"")</f>
        <v/>
      </c>
      <c r="N8" s="2" t="str">
        <f>IFERROR(D8*$L8, "")</f>
        <v/>
      </c>
      <c r="O8" s="2" t="str">
        <f t="shared" ref="O8:Q10" si="0">IFERROR(E8*$L8, "")</f>
        <v/>
      </c>
      <c r="P8" s="2" t="str">
        <f t="shared" si="0"/>
        <v/>
      </c>
      <c r="Q8" s="2" t="str">
        <f t="shared" si="0"/>
        <v/>
      </c>
      <c r="S8" s="2" t="str">
        <f>IFERROR(INDEX(N8:Q8, 1, MATCH(S$2,N$7:Q$7,0)),"")</f>
        <v/>
      </c>
    </row>
    <row r="9" spans="2:19" x14ac:dyDescent="0.45">
      <c r="B9" t="s">
        <v>42</v>
      </c>
      <c r="C9" t="str">
        <f>'LOE Summary'!C11</f>
        <v>Program Manager</v>
      </c>
      <c r="D9">
        <f>'LOE Summary'!D11</f>
        <v>0</v>
      </c>
      <c r="E9">
        <f>'LOE Summary'!E11</f>
        <v>0</v>
      </c>
      <c r="F9">
        <f>'LOE Summary'!F11</f>
        <v>0</v>
      </c>
      <c r="G9">
        <f>'LOE Summary'!G11</f>
        <v>0</v>
      </c>
      <c r="I9" s="2" t="str">
        <f>INDEX('Direct Labor Rates'!AJ$8:AJ$47, MATCH(C9,'Direct Labor Rates'!B$8:B$47,0), 1)</f>
        <v/>
      </c>
      <c r="K9" s="43">
        <f>Wrap!D$17</f>
        <v>1</v>
      </c>
      <c r="L9" t="str">
        <f t="shared" ref="L9:L10" si="1">IFERROR(I9*K9,"")</f>
        <v/>
      </c>
      <c r="N9" s="2" t="str">
        <f t="shared" ref="N9:N10" si="2">IFERROR(D9*$L9, "")</f>
        <v/>
      </c>
      <c r="O9" s="2" t="str">
        <f t="shared" si="0"/>
        <v/>
      </c>
      <c r="P9" s="2" t="str">
        <f t="shared" si="0"/>
        <v/>
      </c>
      <c r="Q9" s="2" t="str">
        <f t="shared" si="0"/>
        <v/>
      </c>
      <c r="S9" s="2" t="str">
        <f t="shared" ref="S9:S11" si="3">IFERROR(INDEX(N9:Q9, 1, MATCH(S$2,N$7:Q$7,0)),"")</f>
        <v/>
      </c>
    </row>
    <row r="10" spans="2:19" x14ac:dyDescent="0.45">
      <c r="B10" t="s">
        <v>42</v>
      </c>
      <c r="C10" t="str">
        <f>'LOE Summary'!C12</f>
        <v>Aircraft Maintenance Technician</v>
      </c>
      <c r="D10">
        <f>'LOE Summary'!D12</f>
        <v>0</v>
      </c>
      <c r="E10">
        <f>'LOE Summary'!E12</f>
        <v>0</v>
      </c>
      <c r="F10">
        <f>'LOE Summary'!F12</f>
        <v>0</v>
      </c>
      <c r="G10">
        <f>'LOE Summary'!G12</f>
        <v>0</v>
      </c>
      <c r="I10" s="2">
        <f>INDEX('Direct Labor Rates'!AJ$8:AJ$47, MATCH(C10,'Direct Labor Rates'!B$8:B$47,0), 1)</f>
        <v>0</v>
      </c>
      <c r="K10" s="43">
        <f>Wrap!D$17</f>
        <v>1</v>
      </c>
      <c r="L10">
        <f t="shared" si="1"/>
        <v>0</v>
      </c>
      <c r="N10" s="2">
        <f t="shared" si="2"/>
        <v>0</v>
      </c>
      <c r="O10" s="2">
        <f t="shared" si="0"/>
        <v>0</v>
      </c>
      <c r="P10" s="2">
        <f t="shared" si="0"/>
        <v>0</v>
      </c>
      <c r="Q10" s="2">
        <f t="shared" si="0"/>
        <v>0</v>
      </c>
      <c r="S10" s="2">
        <f t="shared" si="3"/>
        <v>0</v>
      </c>
    </row>
    <row r="11" spans="2:19" x14ac:dyDescent="0.45">
      <c r="S11" s="2">
        <f t="shared" si="3"/>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67B01-4DC7-4B4C-8175-6E1EA9D5CD49}">
  <sheetPr>
    <tabColor theme="8" tint="0.79998168889431442"/>
  </sheetPr>
  <dimension ref="B1:S11"/>
  <sheetViews>
    <sheetView zoomScale="140" zoomScaleNormal="140" workbookViewId="0">
      <pane xSplit="3" ySplit="7" topLeftCell="D8" activePane="bottomRight" state="frozen"/>
      <selection activeCell="U5" sqref="U5"/>
      <selection pane="topRight" activeCell="U5" sqref="U5"/>
      <selection pane="bottomLeft" activeCell="U5" sqref="U5"/>
      <selection pane="bottomRight" activeCell="F20" sqref="F20"/>
    </sheetView>
  </sheetViews>
  <sheetFormatPr defaultRowHeight="14.25" x14ac:dyDescent="0.45"/>
  <cols>
    <col min="2" max="2" width="16.86328125" customWidth="1"/>
    <col min="3" max="3" width="27.1328125" customWidth="1"/>
    <col min="4" max="7" width="13.86328125" customWidth="1"/>
    <col min="9" max="9" width="11.86328125" customWidth="1"/>
    <col min="11" max="11" width="11.1328125" bestFit="1" customWidth="1"/>
    <col min="12" max="12" width="11.1328125" customWidth="1"/>
    <col min="14" max="17" width="15.1328125" customWidth="1"/>
    <col min="19" max="19" width="25.265625" customWidth="1"/>
  </cols>
  <sheetData>
    <row r="1" spans="2:19" ht="14.65" thickBot="1" x14ac:dyDescent="0.5">
      <c r="S1" s="15" t="s">
        <v>1151</v>
      </c>
    </row>
    <row r="2" spans="2:19" ht="14.65" thickBot="1" x14ac:dyDescent="0.5">
      <c r="B2" t="s">
        <v>12</v>
      </c>
      <c r="S2" s="44" t="str">
        <f>O7</f>
        <v>Competitive</v>
      </c>
    </row>
    <row r="3" spans="2:19" ht="14.65" thickBot="1" x14ac:dyDescent="0.5">
      <c r="B3" t="s">
        <v>26</v>
      </c>
      <c r="K3" s="42" t="str">
        <f>Wrap!C6</f>
        <v>Draken</v>
      </c>
    </row>
    <row r="4" spans="2:19" x14ac:dyDescent="0.45">
      <c r="B4" s="15" t="s">
        <v>1152</v>
      </c>
      <c r="S4" t="s">
        <v>27</v>
      </c>
    </row>
    <row r="5" spans="2:19" x14ac:dyDescent="0.45">
      <c r="I5" s="15" t="s">
        <v>1153</v>
      </c>
      <c r="S5" s="3">
        <f>SUM(S8:S15)</f>
        <v>0</v>
      </c>
    </row>
    <row r="6" spans="2:19" x14ac:dyDescent="0.45">
      <c r="D6" s="13" t="s">
        <v>29</v>
      </c>
      <c r="E6" s="8"/>
      <c r="F6" s="8"/>
      <c r="G6" s="8"/>
      <c r="I6" s="13" t="s">
        <v>1161</v>
      </c>
      <c r="J6" s="4"/>
      <c r="K6" s="14" t="s">
        <v>30</v>
      </c>
      <c r="L6" s="14" t="s">
        <v>31</v>
      </c>
      <c r="N6" s="13" t="s">
        <v>32</v>
      </c>
      <c r="O6" s="8"/>
      <c r="P6" s="8"/>
      <c r="Q6" s="8"/>
      <c r="S6" s="8" t="s">
        <v>33</v>
      </c>
    </row>
    <row r="7" spans="2:19" x14ac:dyDescent="0.45">
      <c r="B7" s="8" t="s">
        <v>34</v>
      </c>
      <c r="C7" s="8" t="s">
        <v>3</v>
      </c>
      <c r="D7" s="8" t="s">
        <v>35</v>
      </c>
      <c r="E7" s="8" t="s">
        <v>36</v>
      </c>
      <c r="F7" s="8" t="s">
        <v>37</v>
      </c>
      <c r="G7" s="8" t="s">
        <v>38</v>
      </c>
      <c r="I7" s="41" t="s">
        <v>39</v>
      </c>
      <c r="K7" s="41" t="s">
        <v>40</v>
      </c>
      <c r="L7" s="41" t="s">
        <v>41</v>
      </c>
      <c r="N7" s="8" t="s">
        <v>35</v>
      </c>
      <c r="O7" s="8" t="s">
        <v>36</v>
      </c>
      <c r="P7" s="8" t="s">
        <v>37</v>
      </c>
      <c r="Q7" s="8" t="s">
        <v>38</v>
      </c>
      <c r="S7" s="41" t="str">
        <f>S2</f>
        <v>Competitive</v>
      </c>
    </row>
    <row r="8" spans="2:19" x14ac:dyDescent="0.45">
      <c r="B8" t="s">
        <v>42</v>
      </c>
      <c r="C8" t="str">
        <f>'LOE Summary'!C10</f>
        <v>Flight Instructor Pilot</v>
      </c>
      <c r="D8">
        <f>'LOE Summary'!D10</f>
        <v>0</v>
      </c>
      <c r="E8">
        <f>'LOE Summary'!E10</f>
        <v>0</v>
      </c>
      <c r="F8">
        <f>'LOE Summary'!F10</f>
        <v>0</v>
      </c>
      <c r="G8">
        <f>'LOE Summary'!G10</f>
        <v>0</v>
      </c>
      <c r="I8" s="2" t="str">
        <f>INDEX('Direct Labor Rates'!AJ$8:AJ$47, MATCH(C8,'Direct Labor Rates'!B$8:B$47,0), 1)</f>
        <v/>
      </c>
      <c r="K8" s="43">
        <f>Wrap!C$17</f>
        <v>1</v>
      </c>
      <c r="L8" t="str">
        <f>IFERROR(I8*K8,"")</f>
        <v/>
      </c>
      <c r="N8" s="2" t="str">
        <f>IFERROR(D8*$L8, "")</f>
        <v/>
      </c>
      <c r="O8" s="2" t="str">
        <f t="shared" ref="O8:Q10" si="0">IFERROR(E8*$L8, "")</f>
        <v/>
      </c>
      <c r="P8" s="2" t="str">
        <f t="shared" si="0"/>
        <v/>
      </c>
      <c r="Q8" s="2" t="str">
        <f>IFERROR(G8*$L8, "")</f>
        <v/>
      </c>
      <c r="S8" s="2" t="str">
        <f>IFERROR(INDEX(N8:Q8, 1, MATCH(S$2,N$7:Q$7,0)),"")</f>
        <v/>
      </c>
    </row>
    <row r="9" spans="2:19" x14ac:dyDescent="0.45">
      <c r="B9" t="s">
        <v>42</v>
      </c>
      <c r="C9" t="str">
        <f>'LOE Summary'!C11</f>
        <v>Program Manager</v>
      </c>
      <c r="D9">
        <f>'LOE Summary'!D11</f>
        <v>0</v>
      </c>
      <c r="E9">
        <f>'LOE Summary'!E11</f>
        <v>0</v>
      </c>
      <c r="F9">
        <f>'LOE Summary'!F11</f>
        <v>0</v>
      </c>
      <c r="G9">
        <f>'LOE Summary'!G11</f>
        <v>0</v>
      </c>
      <c r="I9" s="2" t="str">
        <f>INDEX('Direct Labor Rates'!AJ$8:AJ$47, MATCH(C9,'Direct Labor Rates'!B$8:B$47,0), 1)</f>
        <v/>
      </c>
      <c r="K9" s="43">
        <f>Wrap!C$17</f>
        <v>1</v>
      </c>
      <c r="L9" t="str">
        <f t="shared" ref="L9:L10" si="1">IFERROR(I9*K9,"")</f>
        <v/>
      </c>
      <c r="N9" s="2" t="str">
        <f t="shared" ref="N9:N10" si="2">IFERROR(D9*$L9, "")</f>
        <v/>
      </c>
      <c r="O9" s="2" t="str">
        <f t="shared" si="0"/>
        <v/>
      </c>
      <c r="P9" s="2" t="str">
        <f t="shared" si="0"/>
        <v/>
      </c>
      <c r="Q9" s="2" t="str">
        <f t="shared" si="0"/>
        <v/>
      </c>
      <c r="S9" s="2" t="str">
        <f t="shared" ref="S9:S11" si="3">IFERROR(INDEX(N9:Q9, 1, MATCH(S$2,N$7:Q$7,0)),"")</f>
        <v/>
      </c>
    </row>
    <row r="10" spans="2:19" x14ac:dyDescent="0.45">
      <c r="B10" t="s">
        <v>42</v>
      </c>
      <c r="C10" t="str">
        <f>'LOE Summary'!C12</f>
        <v>Aircraft Maintenance Technician</v>
      </c>
      <c r="D10">
        <f>'LOE Summary'!D12</f>
        <v>0</v>
      </c>
      <c r="E10">
        <f>'LOE Summary'!E12</f>
        <v>0</v>
      </c>
      <c r="F10">
        <f>'LOE Summary'!F12</f>
        <v>0</v>
      </c>
      <c r="G10">
        <f>'LOE Summary'!G12</f>
        <v>0</v>
      </c>
      <c r="I10" s="2">
        <f>INDEX('Direct Labor Rates'!AJ$8:AJ$47, MATCH(C10,'Direct Labor Rates'!B$8:B$47,0), 1)</f>
        <v>0</v>
      </c>
      <c r="K10" s="43">
        <f>Wrap!C$17</f>
        <v>1</v>
      </c>
      <c r="L10">
        <f t="shared" si="1"/>
        <v>0</v>
      </c>
      <c r="N10" s="2">
        <f t="shared" si="2"/>
        <v>0</v>
      </c>
      <c r="O10" s="2">
        <f t="shared" si="0"/>
        <v>0</v>
      </c>
      <c r="P10" s="2">
        <f t="shared" si="0"/>
        <v>0</v>
      </c>
      <c r="Q10" s="2">
        <f t="shared" si="0"/>
        <v>0</v>
      </c>
      <c r="S10" s="2">
        <f t="shared" si="3"/>
        <v>0</v>
      </c>
    </row>
    <row r="11" spans="2:19" x14ac:dyDescent="0.45">
      <c r="B11" t="s">
        <v>42</v>
      </c>
      <c r="C11">
        <f>'LOE Summary'!C13</f>
        <v>0</v>
      </c>
      <c r="D11">
        <f>'LOE Summary'!D13</f>
        <v>0</v>
      </c>
      <c r="E11">
        <f>'LOE Summary'!E13</f>
        <v>0</v>
      </c>
      <c r="F11">
        <f>'LOE Summary'!F13</f>
        <v>0</v>
      </c>
      <c r="G11">
        <f>'LOE Summary'!G13</f>
        <v>0</v>
      </c>
      <c r="I11" s="2">
        <f>INDEX('Direct Labor Rates'!AJ$8:AJ$47, MATCH(C11,'Direct Labor Rates'!B$8:B$47,0), 1)</f>
        <v>0</v>
      </c>
      <c r="K11" s="43">
        <f>Wrap!C$17</f>
        <v>1</v>
      </c>
      <c r="L11">
        <f t="shared" ref="L11" si="4">IFERROR(I11*K11,"")</f>
        <v>0</v>
      </c>
      <c r="N11" s="2">
        <f t="shared" ref="N11" si="5">IFERROR(D11*$L11, "")</f>
        <v>0</v>
      </c>
      <c r="O11" s="2">
        <f t="shared" ref="O11" si="6">IFERROR(E11*$L11, "")</f>
        <v>0</v>
      </c>
      <c r="P11" s="2">
        <f t="shared" ref="P11" si="7">IFERROR(F11*$L11, "")</f>
        <v>0</v>
      </c>
      <c r="Q11" s="2">
        <f t="shared" ref="Q11" si="8">IFERROR(G11*$L11, "")</f>
        <v>0</v>
      </c>
      <c r="S11" s="2">
        <f t="shared" si="3"/>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070BE-3C6B-45EF-8CFE-813FA682623E}">
  <sheetPr>
    <tabColor theme="8" tint="0.79998168889431442"/>
  </sheetPr>
  <dimension ref="B1:S11"/>
  <sheetViews>
    <sheetView zoomScale="140" zoomScaleNormal="140" workbookViewId="0">
      <pane xSplit="3" ySplit="7" topLeftCell="D8" activePane="bottomRight" state="frozen"/>
      <selection activeCell="U5" sqref="U5"/>
      <selection pane="topRight" activeCell="U5" sqref="U5"/>
      <selection pane="bottomLeft" activeCell="U5" sqref="U5"/>
      <selection pane="bottomRight" activeCell="D8" sqref="D8"/>
    </sheetView>
  </sheetViews>
  <sheetFormatPr defaultRowHeight="14.25" x14ac:dyDescent="0.45"/>
  <cols>
    <col min="2" max="2" width="16.86328125" customWidth="1"/>
    <col min="3" max="3" width="27.1328125" customWidth="1"/>
    <col min="4" max="7" width="13.86328125" customWidth="1"/>
    <col min="9" max="9" width="11.86328125" customWidth="1"/>
    <col min="11" max="11" width="11.1328125" bestFit="1" customWidth="1"/>
    <col min="12" max="12" width="11.1328125" customWidth="1"/>
    <col min="14" max="17" width="15.1328125" customWidth="1"/>
    <col min="19" max="19" width="25.265625" customWidth="1"/>
  </cols>
  <sheetData>
    <row r="1" spans="2:19" ht="14.65" thickBot="1" x14ac:dyDescent="0.5">
      <c r="S1" s="15" t="s">
        <v>1151</v>
      </c>
    </row>
    <row r="2" spans="2:19" ht="14.65" thickBot="1" x14ac:dyDescent="0.5">
      <c r="B2" t="s">
        <v>13</v>
      </c>
      <c r="S2" s="44" t="str">
        <f>N7</f>
        <v>Conservative</v>
      </c>
    </row>
    <row r="3" spans="2:19" ht="14.65" thickBot="1" x14ac:dyDescent="0.5">
      <c r="B3" t="s">
        <v>26</v>
      </c>
      <c r="K3" s="42" t="str">
        <f>Wrap!E6</f>
        <v>ATAC</v>
      </c>
    </row>
    <row r="4" spans="2:19" x14ac:dyDescent="0.45">
      <c r="B4" s="56" t="s">
        <v>1152</v>
      </c>
      <c r="S4" t="s">
        <v>27</v>
      </c>
    </row>
    <row r="5" spans="2:19" x14ac:dyDescent="0.45">
      <c r="I5" s="15" t="s">
        <v>28</v>
      </c>
      <c r="S5" s="3">
        <f>SUM(S8:S15)</f>
        <v>0</v>
      </c>
    </row>
    <row r="6" spans="2:19" x14ac:dyDescent="0.45">
      <c r="D6" s="8" t="s">
        <v>29</v>
      </c>
      <c r="E6" s="8"/>
      <c r="F6" s="8"/>
      <c r="G6" s="8"/>
      <c r="I6" s="8" t="s">
        <v>1161</v>
      </c>
      <c r="K6" s="41" t="s">
        <v>30</v>
      </c>
      <c r="L6" s="41" t="s">
        <v>31</v>
      </c>
      <c r="N6" s="8" t="s">
        <v>32</v>
      </c>
      <c r="O6" s="8"/>
      <c r="P6" s="8"/>
      <c r="Q6" s="8"/>
      <c r="S6" s="8" t="s">
        <v>33</v>
      </c>
    </row>
    <row r="7" spans="2:19" x14ac:dyDescent="0.45">
      <c r="B7" s="8" t="s">
        <v>34</v>
      </c>
      <c r="C7" s="8" t="s">
        <v>3</v>
      </c>
      <c r="D7" s="8" t="s">
        <v>35</v>
      </c>
      <c r="E7" s="8" t="s">
        <v>36</v>
      </c>
      <c r="F7" s="8" t="s">
        <v>37</v>
      </c>
      <c r="G7" s="8" t="s">
        <v>38</v>
      </c>
      <c r="I7" s="41" t="s">
        <v>39</v>
      </c>
      <c r="K7" s="41" t="s">
        <v>40</v>
      </c>
      <c r="L7" s="41" t="s">
        <v>41</v>
      </c>
      <c r="N7" s="8" t="s">
        <v>35</v>
      </c>
      <c r="O7" s="8" t="s">
        <v>36</v>
      </c>
      <c r="P7" s="8" t="s">
        <v>37</v>
      </c>
      <c r="Q7" s="8" t="s">
        <v>38</v>
      </c>
      <c r="S7" s="41" t="str">
        <f>S2</f>
        <v>Conservative</v>
      </c>
    </row>
    <row r="8" spans="2:19" x14ac:dyDescent="0.45">
      <c r="B8" t="s">
        <v>42</v>
      </c>
      <c r="C8" t="str">
        <f>'LOE Summary'!C10</f>
        <v>Flight Instructor Pilot</v>
      </c>
      <c r="D8">
        <f>'LOE Summary'!D10</f>
        <v>0</v>
      </c>
      <c r="E8">
        <f>'LOE Summary'!E10</f>
        <v>0</v>
      </c>
      <c r="F8">
        <f>'LOE Summary'!F10</f>
        <v>0</v>
      </c>
      <c r="G8">
        <f>'LOE Summary'!G10</f>
        <v>0</v>
      </c>
      <c r="I8" s="2" t="str">
        <f>INDEX('Direct Labor Rates'!AJ$8:AJ$47, MATCH(C8,'Direct Labor Rates'!B$8:B$47,0), 1)</f>
        <v/>
      </c>
      <c r="K8" s="43">
        <f>Wrap!E$17</f>
        <v>1</v>
      </c>
      <c r="L8" t="str">
        <f>IFERROR(I8*K8,"")</f>
        <v/>
      </c>
      <c r="N8" s="2" t="str">
        <f>IFERROR(D8*$L8, "")</f>
        <v/>
      </c>
      <c r="O8" s="2" t="str">
        <f t="shared" ref="O8:Q10" si="0">IFERROR(E8*$L8, "")</f>
        <v/>
      </c>
      <c r="P8" s="2" t="str">
        <f t="shared" si="0"/>
        <v/>
      </c>
      <c r="Q8" s="2" t="str">
        <f t="shared" si="0"/>
        <v/>
      </c>
      <c r="S8" s="2" t="str">
        <f>IFERROR(INDEX(N8:Q8, 1, MATCH(S$2,N$7:Q$7,0)),"")</f>
        <v/>
      </c>
    </row>
    <row r="9" spans="2:19" x14ac:dyDescent="0.45">
      <c r="B9" t="s">
        <v>42</v>
      </c>
      <c r="C9" t="str">
        <f>'LOE Summary'!C11</f>
        <v>Program Manager</v>
      </c>
      <c r="D9">
        <f>'LOE Summary'!D11</f>
        <v>0</v>
      </c>
      <c r="E9">
        <f>'LOE Summary'!E11</f>
        <v>0</v>
      </c>
      <c r="F9">
        <f>'LOE Summary'!F11</f>
        <v>0</v>
      </c>
      <c r="G9">
        <f>'LOE Summary'!G11</f>
        <v>0</v>
      </c>
      <c r="I9" s="2" t="str">
        <f>INDEX('Direct Labor Rates'!AJ$8:AJ$47, MATCH(C9,'Direct Labor Rates'!B$8:B$47,0), 1)</f>
        <v/>
      </c>
      <c r="K9" s="43">
        <f>Wrap!E$17</f>
        <v>1</v>
      </c>
      <c r="L9" t="str">
        <f t="shared" ref="L9:L10" si="1">IFERROR(I9*K9,"")</f>
        <v/>
      </c>
      <c r="N9" s="2" t="str">
        <f t="shared" ref="N9:N10" si="2">IFERROR(D9*$L9, "")</f>
        <v/>
      </c>
      <c r="O9" s="2" t="str">
        <f t="shared" si="0"/>
        <v/>
      </c>
      <c r="P9" s="2" t="str">
        <f t="shared" si="0"/>
        <v/>
      </c>
      <c r="Q9" s="2" t="str">
        <f t="shared" si="0"/>
        <v/>
      </c>
      <c r="S9" s="2" t="str">
        <f t="shared" ref="S9:S11" si="3">IFERROR(INDEX(N9:Q9, 1, MATCH(S$2,N$7:Q$7,0)),"")</f>
        <v/>
      </c>
    </row>
    <row r="10" spans="2:19" x14ac:dyDescent="0.45">
      <c r="B10" t="s">
        <v>42</v>
      </c>
      <c r="C10" t="str">
        <f>'LOE Summary'!C12</f>
        <v>Aircraft Maintenance Technician</v>
      </c>
      <c r="D10">
        <f>'LOE Summary'!D12</f>
        <v>0</v>
      </c>
      <c r="E10">
        <f>'LOE Summary'!E12</f>
        <v>0</v>
      </c>
      <c r="F10">
        <f>'LOE Summary'!F12</f>
        <v>0</v>
      </c>
      <c r="G10">
        <f>'LOE Summary'!G12</f>
        <v>0</v>
      </c>
      <c r="I10" s="2">
        <f>INDEX('Direct Labor Rates'!AJ$8:AJ$47, MATCH(C10,'Direct Labor Rates'!B$8:B$47,0), 1)</f>
        <v>0</v>
      </c>
      <c r="K10" s="43">
        <f>Wrap!E$17</f>
        <v>1</v>
      </c>
      <c r="L10">
        <f t="shared" si="1"/>
        <v>0</v>
      </c>
      <c r="N10" s="2">
        <f t="shared" si="2"/>
        <v>0</v>
      </c>
      <c r="O10" s="2">
        <f t="shared" si="0"/>
        <v>0</v>
      </c>
      <c r="P10" s="2">
        <f t="shared" si="0"/>
        <v>0</v>
      </c>
      <c r="Q10" s="2">
        <f t="shared" si="0"/>
        <v>0</v>
      </c>
      <c r="S10" s="2">
        <f t="shared" si="3"/>
        <v>0</v>
      </c>
    </row>
    <row r="11" spans="2:19" x14ac:dyDescent="0.45">
      <c r="S11" s="2">
        <f t="shared" si="3"/>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B854D-3712-42D5-9E27-F590656016DA}">
  <sheetPr>
    <tabColor theme="9" tint="0.59999389629810485"/>
  </sheetPr>
  <dimension ref="C4:G13"/>
  <sheetViews>
    <sheetView zoomScale="140" zoomScaleNormal="140" workbookViewId="0">
      <selection activeCell="D10" sqref="D10"/>
    </sheetView>
  </sheetViews>
  <sheetFormatPr defaultRowHeight="14.25" x14ac:dyDescent="0.45"/>
  <cols>
    <col min="3" max="3" width="32" customWidth="1"/>
    <col min="4" max="4" width="11.73046875" bestFit="1" customWidth="1"/>
    <col min="5" max="5" width="11.1328125" bestFit="1" customWidth="1"/>
    <col min="6" max="6" width="9.73046875" bestFit="1" customWidth="1"/>
    <col min="7" max="7" width="14.59765625" bestFit="1" customWidth="1"/>
  </cols>
  <sheetData>
    <row r="4" spans="3:7" x14ac:dyDescent="0.45">
      <c r="C4" s="4" t="s">
        <v>43</v>
      </c>
    </row>
    <row r="6" spans="3:7" x14ac:dyDescent="0.45">
      <c r="D6" s="15" t="s">
        <v>1154</v>
      </c>
    </row>
    <row r="8" spans="3:7" x14ac:dyDescent="0.45">
      <c r="D8" s="13" t="s">
        <v>29</v>
      </c>
      <c r="E8" s="8"/>
      <c r="F8" s="8"/>
      <c r="G8" s="8"/>
    </row>
    <row r="9" spans="3:7" x14ac:dyDescent="0.45">
      <c r="C9" s="13" t="s">
        <v>3</v>
      </c>
      <c r="D9" s="13" t="s">
        <v>35</v>
      </c>
      <c r="E9" s="13" t="s">
        <v>36</v>
      </c>
      <c r="F9" s="13" t="s">
        <v>37</v>
      </c>
      <c r="G9" s="13" t="s">
        <v>38</v>
      </c>
    </row>
    <row r="10" spans="3:7" x14ac:dyDescent="0.45">
      <c r="C10" t="str">
        <f>'LCAT Descriptions'!C8</f>
        <v>Flight Instructor Pilot</v>
      </c>
      <c r="D10">
        <f>SUMIF(BOE!D$7:D$66, 'LOE Summary'!C10, BOE!E$7:E$66)</f>
        <v>0</v>
      </c>
      <c r="E10">
        <f>SUMIF(BOE!E$7:E$66, 'LOE Summary'!D10, BOE!F$7:F$66)</f>
        <v>0</v>
      </c>
      <c r="F10">
        <f>SUMIF(BOE!F$7:F$66, 'LOE Summary'!E10, BOE!G$7:G$66)</f>
        <v>0</v>
      </c>
      <c r="G10">
        <f>SUMIF(BOE!G$7:G$66, 'LOE Summary'!F10, BOE!H$7:H$66)</f>
        <v>0</v>
      </c>
    </row>
    <row r="11" spans="3:7" x14ac:dyDescent="0.45">
      <c r="C11" t="str">
        <f>'LCAT Descriptions'!C9</f>
        <v>Program Manager</v>
      </c>
      <c r="D11">
        <f>SUMIF(BOE!D$7:D$66, 'LOE Summary'!C11, BOE!E$7:E$66)</f>
        <v>0</v>
      </c>
      <c r="E11">
        <f>SUMIF(BOE!E$7:E$66, 'LOE Summary'!D11, BOE!F$7:F$66)</f>
        <v>0</v>
      </c>
      <c r="F11">
        <f>SUMIF(BOE!F$7:F$66, 'LOE Summary'!E11, BOE!G$7:G$66)</f>
        <v>0</v>
      </c>
      <c r="G11">
        <f>SUMIF(BOE!G$7:G$66, 'LOE Summary'!F11, BOE!H$7:H$66)</f>
        <v>0</v>
      </c>
    </row>
    <row r="12" spans="3:7" x14ac:dyDescent="0.45">
      <c r="C12" t="str">
        <f>'LCAT Descriptions'!C10</f>
        <v>Aircraft Maintenance Technician</v>
      </c>
      <c r="D12">
        <f>SUMIF(BOE!D$7:D$66, 'LOE Summary'!C12, BOE!E$7:E$66)</f>
        <v>0</v>
      </c>
      <c r="E12">
        <f>SUMIF(BOE!E$7:E$66, 'LOE Summary'!D12, BOE!F$7:F$66)</f>
        <v>0</v>
      </c>
      <c r="F12">
        <f>SUMIF(BOE!F$7:F$66, 'LOE Summary'!E12, BOE!G$7:G$66)</f>
        <v>0</v>
      </c>
      <c r="G12">
        <f>SUMIF(BOE!G$7:G$66, 'LOE Summary'!F12, BOE!H$7:H$66)</f>
        <v>0</v>
      </c>
    </row>
    <row r="13" spans="3:7" x14ac:dyDescent="0.45">
      <c r="C13">
        <f>'LCAT Descriptions'!C11</f>
        <v>0</v>
      </c>
      <c r="D13">
        <f>SUMIF(BOE!D$7:D$66, 'LOE Summary'!C13, BOE!E$7:E$66)</f>
        <v>0</v>
      </c>
      <c r="E13">
        <f>SUMIF(BOE!E$7:E$66, 'LOE Summary'!D13, BOE!F$7:F$66)</f>
        <v>0</v>
      </c>
      <c r="F13">
        <f>SUMIF(BOE!F$7:F$66, 'LOE Summary'!E13, BOE!G$7:G$66)</f>
        <v>0</v>
      </c>
      <c r="G13">
        <f>SUMIF(BOE!G$7:G$66, 'LOE Summary'!F13, BOE!H$7:H$66)</f>
        <v>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5FDE0-EE8C-49EC-8AB9-9D0FE0B4996F}">
  <sheetPr>
    <tabColor theme="9" tint="0.59999389629810485"/>
  </sheetPr>
  <dimension ref="B2:H66"/>
  <sheetViews>
    <sheetView zoomScale="130" zoomScaleNormal="130" workbookViewId="0">
      <pane xSplit="4" ySplit="6" topLeftCell="E7" activePane="bottomRight" state="frozen"/>
      <selection activeCell="C13" sqref="C13"/>
      <selection pane="topRight" activeCell="C13" sqref="C13"/>
      <selection pane="bottomLeft" activeCell="C13" sqref="C13"/>
      <selection pane="bottomRight" activeCell="E10" sqref="E10"/>
    </sheetView>
  </sheetViews>
  <sheetFormatPr defaultRowHeight="14.25" x14ac:dyDescent="0.45"/>
  <cols>
    <col min="3" max="3" width="22.265625" bestFit="1" customWidth="1"/>
    <col min="4" max="4" width="27.86328125" customWidth="1"/>
    <col min="5" max="7" width="13.59765625" customWidth="1"/>
    <col min="8" max="8" width="15.265625" customWidth="1"/>
  </cols>
  <sheetData>
    <row r="2" spans="2:8" x14ac:dyDescent="0.45">
      <c r="B2" s="4" t="s">
        <v>44</v>
      </c>
      <c r="C2" s="4"/>
      <c r="D2" s="4"/>
    </row>
    <row r="4" spans="2:8" x14ac:dyDescent="0.45">
      <c r="E4" s="15" t="s">
        <v>1156</v>
      </c>
    </row>
    <row r="5" spans="2:8" x14ac:dyDescent="0.45">
      <c r="C5" s="15" t="s">
        <v>1155</v>
      </c>
      <c r="D5" s="15" t="s">
        <v>1158</v>
      </c>
      <c r="E5" s="13" t="s">
        <v>29</v>
      </c>
      <c r="F5" s="8"/>
      <c r="G5" s="8"/>
      <c r="H5" s="8"/>
    </row>
    <row r="6" spans="2:8" x14ac:dyDescent="0.45">
      <c r="B6" s="13" t="s">
        <v>45</v>
      </c>
      <c r="C6" s="13" t="s">
        <v>46</v>
      </c>
      <c r="D6" s="13" t="s">
        <v>3</v>
      </c>
      <c r="E6" s="13" t="s">
        <v>35</v>
      </c>
      <c r="F6" s="13" t="s">
        <v>36</v>
      </c>
      <c r="G6" s="13" t="s">
        <v>37</v>
      </c>
      <c r="H6" s="13" t="s">
        <v>38</v>
      </c>
    </row>
    <row r="7" spans="2:8" x14ac:dyDescent="0.45">
      <c r="B7" s="1">
        <v>1</v>
      </c>
      <c r="C7" s="11" t="s">
        <v>47</v>
      </c>
      <c r="D7" s="11" t="str">
        <f>'LCAT Descriptions'!C8</f>
        <v>Flight Instructor Pilot</v>
      </c>
      <c r="E7" s="11"/>
      <c r="F7" s="11"/>
      <c r="G7" s="11"/>
      <c r="H7" s="11"/>
    </row>
    <row r="8" spans="2:8" x14ac:dyDescent="0.45">
      <c r="B8" s="1">
        <v>2</v>
      </c>
      <c r="C8" s="11" t="s">
        <v>47</v>
      </c>
      <c r="D8" s="11"/>
      <c r="E8" s="11"/>
      <c r="F8" s="11"/>
      <c r="G8" s="11"/>
      <c r="H8" s="11"/>
    </row>
    <row r="9" spans="2:8" x14ac:dyDescent="0.45">
      <c r="B9" s="1">
        <v>3</v>
      </c>
      <c r="C9" s="11" t="s">
        <v>47</v>
      </c>
      <c r="D9" s="11" t="str">
        <f>'LCAT Descriptions'!C10</f>
        <v>Aircraft Maintenance Technician</v>
      </c>
      <c r="E9" s="11"/>
      <c r="F9" s="11"/>
      <c r="G9" s="11"/>
      <c r="H9" s="11"/>
    </row>
    <row r="10" spans="2:8" x14ac:dyDescent="0.45">
      <c r="B10" s="1">
        <v>4</v>
      </c>
      <c r="C10" s="11" t="s">
        <v>48</v>
      </c>
      <c r="D10" s="11" t="str">
        <f>'LCAT Descriptions'!C9</f>
        <v>Program Manager</v>
      </c>
      <c r="E10" s="11"/>
      <c r="F10" s="11"/>
      <c r="G10" s="11"/>
      <c r="H10" s="11"/>
    </row>
    <row r="11" spans="2:8" x14ac:dyDescent="0.45">
      <c r="B11" s="1">
        <v>5</v>
      </c>
      <c r="C11" s="11"/>
      <c r="D11" s="11"/>
      <c r="E11" s="11"/>
      <c r="F11" s="11"/>
      <c r="G11" s="11"/>
      <c r="H11" s="11"/>
    </row>
    <row r="12" spans="2:8" x14ac:dyDescent="0.45">
      <c r="B12" s="1">
        <v>6</v>
      </c>
      <c r="C12" s="11"/>
      <c r="D12" s="11"/>
      <c r="E12" s="11"/>
      <c r="F12" s="11"/>
      <c r="G12" s="11"/>
      <c r="H12" s="11"/>
    </row>
    <row r="13" spans="2:8" x14ac:dyDescent="0.45">
      <c r="B13" s="1">
        <v>7</v>
      </c>
      <c r="C13" s="11"/>
      <c r="D13" s="11"/>
      <c r="E13" s="11"/>
      <c r="F13" s="11"/>
      <c r="G13" s="11"/>
      <c r="H13" s="11"/>
    </row>
    <row r="14" spans="2:8" x14ac:dyDescent="0.45">
      <c r="B14" s="1">
        <v>8</v>
      </c>
      <c r="C14" s="11"/>
      <c r="D14" s="11"/>
      <c r="E14" s="11"/>
      <c r="F14" s="11"/>
      <c r="G14" s="11"/>
      <c r="H14" s="11"/>
    </row>
    <row r="15" spans="2:8" x14ac:dyDescent="0.45">
      <c r="B15" s="1">
        <v>9</v>
      </c>
      <c r="C15" s="11"/>
      <c r="D15" s="11"/>
      <c r="E15" s="11"/>
      <c r="F15" s="11"/>
      <c r="G15" s="11"/>
      <c r="H15" s="11"/>
    </row>
    <row r="16" spans="2:8" x14ac:dyDescent="0.45">
      <c r="B16" s="1">
        <v>10</v>
      </c>
      <c r="C16" s="11"/>
      <c r="D16" s="11"/>
      <c r="E16" s="11"/>
      <c r="F16" s="11"/>
      <c r="G16" s="11"/>
      <c r="H16" s="11"/>
    </row>
    <row r="17" spans="2:8" x14ac:dyDescent="0.45">
      <c r="B17" s="1">
        <v>11</v>
      </c>
      <c r="C17" s="11"/>
      <c r="D17" s="11"/>
      <c r="E17" s="11"/>
      <c r="F17" s="11"/>
      <c r="G17" s="11"/>
      <c r="H17" s="11"/>
    </row>
    <row r="18" spans="2:8" x14ac:dyDescent="0.45">
      <c r="B18" s="1">
        <v>12</v>
      </c>
      <c r="C18" s="11"/>
      <c r="D18" s="11"/>
      <c r="E18" s="11"/>
      <c r="F18" s="11"/>
      <c r="G18" s="11"/>
      <c r="H18" s="11"/>
    </row>
    <row r="19" spans="2:8" x14ac:dyDescent="0.45">
      <c r="B19" s="1">
        <v>13</v>
      </c>
      <c r="C19" s="11"/>
      <c r="D19" s="11"/>
      <c r="E19" s="11"/>
      <c r="F19" s="11"/>
      <c r="G19" s="11"/>
      <c r="H19" s="11"/>
    </row>
    <row r="20" spans="2:8" x14ac:dyDescent="0.45">
      <c r="B20" s="1">
        <v>14</v>
      </c>
      <c r="C20" s="11"/>
      <c r="D20" s="11"/>
      <c r="E20" s="11"/>
      <c r="F20" s="11"/>
      <c r="G20" s="11"/>
      <c r="H20" s="11"/>
    </row>
    <row r="21" spans="2:8" x14ac:dyDescent="0.45">
      <c r="B21" s="1">
        <v>15</v>
      </c>
      <c r="C21" s="11"/>
      <c r="D21" s="11"/>
      <c r="E21" s="11"/>
      <c r="F21" s="11"/>
      <c r="G21" s="11"/>
      <c r="H21" s="11"/>
    </row>
    <row r="22" spans="2:8" x14ac:dyDescent="0.45">
      <c r="B22" s="1">
        <v>16</v>
      </c>
      <c r="C22" s="11"/>
      <c r="D22" s="11"/>
      <c r="E22" s="11"/>
      <c r="F22" s="11"/>
      <c r="G22" s="11"/>
      <c r="H22" s="11"/>
    </row>
    <row r="23" spans="2:8" x14ac:dyDescent="0.45">
      <c r="B23" s="1">
        <v>17</v>
      </c>
      <c r="C23" s="11"/>
      <c r="D23" s="11"/>
      <c r="E23" s="11"/>
      <c r="F23" s="11"/>
      <c r="G23" s="11"/>
      <c r="H23" s="11"/>
    </row>
    <row r="24" spans="2:8" x14ac:dyDescent="0.45">
      <c r="B24" s="1">
        <v>18</v>
      </c>
      <c r="C24" s="11"/>
      <c r="D24" s="11"/>
      <c r="E24" s="11"/>
      <c r="F24" s="11"/>
      <c r="G24" s="11"/>
      <c r="H24" s="11"/>
    </row>
    <row r="25" spans="2:8" x14ac:dyDescent="0.45">
      <c r="B25" s="1">
        <v>19</v>
      </c>
      <c r="C25" s="11"/>
      <c r="D25" s="11"/>
      <c r="E25" s="11"/>
      <c r="F25" s="11"/>
      <c r="G25" s="11"/>
      <c r="H25" s="11"/>
    </row>
    <row r="26" spans="2:8" x14ac:dyDescent="0.45">
      <c r="B26" s="1">
        <v>20</v>
      </c>
      <c r="C26" s="11"/>
      <c r="D26" s="11"/>
      <c r="E26" s="11"/>
      <c r="F26" s="11"/>
      <c r="G26" s="11"/>
      <c r="H26" s="11"/>
    </row>
    <row r="27" spans="2:8" x14ac:dyDescent="0.45">
      <c r="B27" s="1">
        <v>21</v>
      </c>
      <c r="C27" s="11"/>
      <c r="D27" s="11"/>
      <c r="E27" s="11"/>
      <c r="F27" s="11"/>
      <c r="G27" s="11"/>
      <c r="H27" s="11"/>
    </row>
    <row r="28" spans="2:8" x14ac:dyDescent="0.45">
      <c r="B28" s="1">
        <v>22</v>
      </c>
      <c r="C28" s="11"/>
      <c r="D28" s="11"/>
      <c r="E28" s="11"/>
      <c r="F28" s="11"/>
      <c r="G28" s="11"/>
      <c r="H28" s="11"/>
    </row>
    <row r="29" spans="2:8" x14ac:dyDescent="0.45">
      <c r="B29" s="1">
        <v>23</v>
      </c>
      <c r="C29" s="11"/>
      <c r="D29" s="11"/>
      <c r="E29" s="11"/>
      <c r="F29" s="11"/>
      <c r="G29" s="11"/>
      <c r="H29" s="11"/>
    </row>
    <row r="30" spans="2:8" x14ac:dyDescent="0.45">
      <c r="B30" s="1">
        <v>24</v>
      </c>
      <c r="C30" s="11"/>
      <c r="D30" s="11"/>
      <c r="E30" s="11"/>
      <c r="F30" s="11"/>
      <c r="G30" s="11"/>
      <c r="H30" s="11"/>
    </row>
    <row r="31" spans="2:8" x14ac:dyDescent="0.45">
      <c r="B31" s="1">
        <v>25</v>
      </c>
      <c r="C31" s="11"/>
      <c r="D31" s="11"/>
      <c r="E31" s="11"/>
      <c r="F31" s="11"/>
      <c r="G31" s="11"/>
      <c r="H31" s="11"/>
    </row>
    <row r="32" spans="2:8" x14ac:dyDescent="0.45">
      <c r="B32" s="1">
        <v>26</v>
      </c>
      <c r="C32" s="11"/>
      <c r="D32" s="11"/>
      <c r="E32" s="11"/>
      <c r="F32" s="11"/>
      <c r="G32" s="11"/>
      <c r="H32" s="11"/>
    </row>
    <row r="33" spans="2:8" x14ac:dyDescent="0.45">
      <c r="B33" s="1">
        <v>27</v>
      </c>
      <c r="C33" s="11"/>
      <c r="D33" s="11"/>
      <c r="E33" s="11"/>
      <c r="F33" s="11"/>
      <c r="G33" s="11"/>
      <c r="H33" s="11"/>
    </row>
    <row r="34" spans="2:8" x14ac:dyDescent="0.45">
      <c r="B34" s="1">
        <v>28</v>
      </c>
      <c r="C34" s="11"/>
      <c r="D34" s="11"/>
      <c r="E34" s="11"/>
      <c r="F34" s="11"/>
      <c r="G34" s="11"/>
      <c r="H34" s="11"/>
    </row>
    <row r="35" spans="2:8" x14ac:dyDescent="0.45">
      <c r="B35" s="1">
        <v>29</v>
      </c>
      <c r="C35" s="11"/>
      <c r="D35" s="11"/>
      <c r="E35" s="11"/>
      <c r="F35" s="11"/>
      <c r="G35" s="11"/>
      <c r="H35" s="11"/>
    </row>
    <row r="36" spans="2:8" x14ac:dyDescent="0.45">
      <c r="B36" s="1">
        <v>30</v>
      </c>
      <c r="C36" s="11"/>
      <c r="D36" s="11"/>
      <c r="E36" s="11"/>
      <c r="F36" s="11"/>
      <c r="G36" s="11"/>
      <c r="H36" s="11"/>
    </row>
    <row r="37" spans="2:8" x14ac:dyDescent="0.45">
      <c r="B37" s="1">
        <v>31</v>
      </c>
      <c r="C37" s="11"/>
      <c r="D37" s="11"/>
      <c r="E37" s="11"/>
      <c r="F37" s="11"/>
      <c r="G37" s="11"/>
      <c r="H37" s="11"/>
    </row>
    <row r="38" spans="2:8" x14ac:dyDescent="0.45">
      <c r="B38" s="1">
        <v>32</v>
      </c>
      <c r="C38" s="11"/>
      <c r="D38" s="11"/>
      <c r="E38" s="11"/>
      <c r="F38" s="11"/>
      <c r="G38" s="11"/>
      <c r="H38" s="11"/>
    </row>
    <row r="39" spans="2:8" x14ac:dyDescent="0.45">
      <c r="B39" s="1">
        <v>33</v>
      </c>
      <c r="C39" s="11"/>
      <c r="D39" s="11"/>
      <c r="E39" s="11"/>
      <c r="F39" s="11"/>
      <c r="G39" s="11"/>
      <c r="H39" s="11"/>
    </row>
    <row r="40" spans="2:8" x14ac:dyDescent="0.45">
      <c r="B40" s="1">
        <v>34</v>
      </c>
      <c r="C40" s="11"/>
      <c r="D40" s="11"/>
      <c r="E40" s="11"/>
      <c r="F40" s="11"/>
      <c r="G40" s="11"/>
      <c r="H40" s="11"/>
    </row>
    <row r="41" spans="2:8" x14ac:dyDescent="0.45">
      <c r="B41" s="1">
        <v>35</v>
      </c>
      <c r="C41" s="11"/>
      <c r="D41" s="11"/>
      <c r="E41" s="11"/>
      <c r="F41" s="11"/>
      <c r="G41" s="11"/>
      <c r="H41" s="11"/>
    </row>
    <row r="42" spans="2:8" x14ac:dyDescent="0.45">
      <c r="B42" s="1">
        <v>36</v>
      </c>
      <c r="C42" s="11"/>
      <c r="D42" s="11"/>
      <c r="E42" s="11"/>
      <c r="F42" s="11"/>
      <c r="G42" s="11"/>
      <c r="H42" s="11"/>
    </row>
    <row r="43" spans="2:8" x14ac:dyDescent="0.45">
      <c r="B43" s="1">
        <v>37</v>
      </c>
      <c r="C43" s="11"/>
      <c r="D43" s="11"/>
      <c r="E43" s="11"/>
      <c r="F43" s="11"/>
      <c r="G43" s="11"/>
      <c r="H43" s="11"/>
    </row>
    <row r="44" spans="2:8" x14ac:dyDescent="0.45">
      <c r="B44" s="1">
        <v>38</v>
      </c>
      <c r="C44" s="11"/>
      <c r="D44" s="11"/>
      <c r="E44" s="11"/>
      <c r="F44" s="11"/>
      <c r="G44" s="11"/>
      <c r="H44" s="11"/>
    </row>
    <row r="45" spans="2:8" x14ac:dyDescent="0.45">
      <c r="B45" s="1">
        <v>39</v>
      </c>
      <c r="C45" s="11"/>
      <c r="D45" s="11"/>
      <c r="E45" s="11"/>
      <c r="F45" s="11"/>
      <c r="G45" s="11"/>
      <c r="H45" s="11"/>
    </row>
    <row r="46" spans="2:8" x14ac:dyDescent="0.45">
      <c r="B46" s="1">
        <v>40</v>
      </c>
      <c r="C46" s="11"/>
      <c r="D46" s="11"/>
      <c r="E46" s="11"/>
      <c r="F46" s="11"/>
      <c r="G46" s="11"/>
      <c r="H46" s="11"/>
    </row>
    <row r="47" spans="2:8" x14ac:dyDescent="0.45">
      <c r="B47" s="1">
        <v>41</v>
      </c>
      <c r="C47" s="11"/>
      <c r="D47" s="11"/>
      <c r="E47" s="11"/>
      <c r="F47" s="11"/>
      <c r="G47" s="11"/>
      <c r="H47" s="11"/>
    </row>
    <row r="48" spans="2:8" x14ac:dyDescent="0.45">
      <c r="B48" s="1">
        <v>42</v>
      </c>
      <c r="C48" s="11"/>
      <c r="D48" s="11"/>
      <c r="E48" s="11"/>
      <c r="F48" s="11"/>
      <c r="G48" s="11"/>
      <c r="H48" s="11"/>
    </row>
    <row r="49" spans="2:8" x14ac:dyDescent="0.45">
      <c r="B49" s="1">
        <v>43</v>
      </c>
      <c r="C49" s="11"/>
      <c r="D49" s="11"/>
      <c r="E49" s="11"/>
      <c r="F49" s="11"/>
      <c r="G49" s="11"/>
      <c r="H49" s="11"/>
    </row>
    <row r="50" spans="2:8" x14ac:dyDescent="0.45">
      <c r="B50" s="1">
        <v>44</v>
      </c>
      <c r="C50" s="11"/>
      <c r="D50" s="11"/>
      <c r="E50" s="11"/>
      <c r="F50" s="11"/>
      <c r="G50" s="11"/>
      <c r="H50" s="11"/>
    </row>
    <row r="51" spans="2:8" x14ac:dyDescent="0.45">
      <c r="B51" s="1">
        <v>45</v>
      </c>
      <c r="C51" s="11"/>
      <c r="D51" s="11"/>
      <c r="E51" s="11"/>
      <c r="F51" s="11"/>
      <c r="G51" s="11"/>
      <c r="H51" s="11"/>
    </row>
    <row r="52" spans="2:8" x14ac:dyDescent="0.45">
      <c r="B52" s="1">
        <v>46</v>
      </c>
      <c r="C52" s="11"/>
      <c r="D52" s="11"/>
      <c r="E52" s="11"/>
      <c r="F52" s="11"/>
      <c r="G52" s="11"/>
      <c r="H52" s="11"/>
    </row>
    <row r="53" spans="2:8" x14ac:dyDescent="0.45">
      <c r="B53" s="1">
        <v>47</v>
      </c>
      <c r="C53" s="11"/>
      <c r="D53" s="11"/>
      <c r="E53" s="11"/>
      <c r="F53" s="11"/>
      <c r="G53" s="11"/>
      <c r="H53" s="11"/>
    </row>
    <row r="54" spans="2:8" x14ac:dyDescent="0.45">
      <c r="B54" s="1">
        <v>48</v>
      </c>
      <c r="C54" s="11"/>
      <c r="D54" s="11"/>
      <c r="E54" s="11"/>
      <c r="F54" s="11"/>
      <c r="G54" s="11"/>
      <c r="H54" s="11"/>
    </row>
    <row r="55" spans="2:8" x14ac:dyDescent="0.45">
      <c r="B55" s="1">
        <v>49</v>
      </c>
      <c r="C55" s="11"/>
      <c r="D55" s="11"/>
      <c r="E55" s="11"/>
      <c r="F55" s="11"/>
      <c r="G55" s="11"/>
      <c r="H55" s="11"/>
    </row>
    <row r="56" spans="2:8" x14ac:dyDescent="0.45">
      <c r="B56" s="1">
        <v>50</v>
      </c>
      <c r="C56" s="11"/>
      <c r="D56" s="11"/>
      <c r="E56" s="11"/>
      <c r="F56" s="11"/>
      <c r="G56" s="11"/>
      <c r="H56" s="11"/>
    </row>
    <row r="57" spans="2:8" x14ac:dyDescent="0.45">
      <c r="B57" s="1">
        <v>51</v>
      </c>
      <c r="C57" s="11"/>
      <c r="D57" s="11"/>
      <c r="E57" s="11"/>
      <c r="F57" s="11"/>
      <c r="G57" s="11"/>
      <c r="H57" s="11"/>
    </row>
    <row r="58" spans="2:8" x14ac:dyDescent="0.45">
      <c r="B58" s="1">
        <v>52</v>
      </c>
      <c r="C58" s="11"/>
      <c r="D58" s="11"/>
      <c r="E58" s="11"/>
      <c r="F58" s="11"/>
      <c r="G58" s="11"/>
      <c r="H58" s="11"/>
    </row>
    <row r="59" spans="2:8" x14ac:dyDescent="0.45">
      <c r="B59" s="1">
        <v>53</v>
      </c>
      <c r="C59" s="11"/>
      <c r="D59" s="11"/>
      <c r="E59" s="11"/>
      <c r="F59" s="11"/>
      <c r="G59" s="11"/>
      <c r="H59" s="11"/>
    </row>
    <row r="60" spans="2:8" x14ac:dyDescent="0.45">
      <c r="B60" s="1">
        <v>54</v>
      </c>
      <c r="C60" s="11"/>
      <c r="D60" s="11"/>
      <c r="E60" s="11"/>
      <c r="F60" s="11"/>
      <c r="G60" s="11"/>
      <c r="H60" s="11"/>
    </row>
    <row r="61" spans="2:8" x14ac:dyDescent="0.45">
      <c r="B61" s="1">
        <v>55</v>
      </c>
      <c r="C61" s="11"/>
      <c r="D61" s="11"/>
      <c r="E61" s="11"/>
      <c r="F61" s="11"/>
      <c r="G61" s="11"/>
      <c r="H61" s="11"/>
    </row>
    <row r="62" spans="2:8" x14ac:dyDescent="0.45">
      <c r="B62" s="1">
        <v>56</v>
      </c>
      <c r="C62" s="11"/>
      <c r="D62" s="11"/>
      <c r="E62" s="11"/>
      <c r="F62" s="11"/>
      <c r="G62" s="11"/>
      <c r="H62" s="11"/>
    </row>
    <row r="63" spans="2:8" x14ac:dyDescent="0.45">
      <c r="B63" s="1">
        <v>57</v>
      </c>
      <c r="C63" s="11"/>
      <c r="D63" s="11"/>
      <c r="E63" s="11"/>
      <c r="F63" s="11"/>
      <c r="G63" s="11"/>
      <c r="H63" s="11"/>
    </row>
    <row r="64" spans="2:8" x14ac:dyDescent="0.45">
      <c r="B64" s="1">
        <v>58</v>
      </c>
      <c r="C64" s="11"/>
      <c r="D64" s="11"/>
      <c r="E64" s="11"/>
      <c r="F64" s="11"/>
      <c r="G64" s="11"/>
      <c r="H64" s="11"/>
    </row>
    <row r="65" spans="2:8" x14ac:dyDescent="0.45">
      <c r="B65" s="1">
        <v>59</v>
      </c>
      <c r="C65" s="11"/>
      <c r="D65" s="11"/>
      <c r="E65" s="11"/>
      <c r="F65" s="11"/>
      <c r="G65" s="11"/>
      <c r="H65" s="11"/>
    </row>
    <row r="66" spans="2:8" x14ac:dyDescent="0.45">
      <c r="B66" s="1">
        <v>60</v>
      </c>
      <c r="C66" s="11"/>
      <c r="D66" s="11"/>
      <c r="E66" s="11"/>
      <c r="F66" s="11"/>
      <c r="G66" s="11"/>
      <c r="H66" s="11"/>
    </row>
  </sheetData>
  <phoneticPr fontId="10"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7D7B0-DE95-4665-88D8-7F549BA90080}">
  <sheetPr>
    <tabColor theme="4"/>
  </sheetPr>
  <dimension ref="B2:E20"/>
  <sheetViews>
    <sheetView zoomScale="150" zoomScaleNormal="150" workbookViewId="0">
      <pane xSplit="2" ySplit="6" topLeftCell="C7" activePane="bottomRight" state="frozen"/>
      <selection pane="topRight" activeCell="C1" sqref="C1"/>
      <selection pane="bottomLeft" activeCell="A9" sqref="A9"/>
      <selection pane="bottomRight" activeCell="E11" sqref="E11"/>
    </sheetView>
  </sheetViews>
  <sheetFormatPr defaultRowHeight="14.25" x14ac:dyDescent="0.45"/>
  <cols>
    <col min="2" max="2" width="16" bestFit="1" customWidth="1"/>
    <col min="3" max="5" width="12.73046875" customWidth="1"/>
  </cols>
  <sheetData>
    <row r="2" spans="2:5" x14ac:dyDescent="0.45">
      <c r="B2" t="s">
        <v>9</v>
      </c>
    </row>
    <row r="4" spans="2:5" x14ac:dyDescent="0.45">
      <c r="C4" s="15" t="s">
        <v>1159</v>
      </c>
    </row>
    <row r="6" spans="2:5" s="9" customFormat="1" x14ac:dyDescent="0.45">
      <c r="B6" s="14"/>
      <c r="C6" s="14" t="s">
        <v>12</v>
      </c>
      <c r="D6" s="14" t="s">
        <v>1140</v>
      </c>
      <c r="E6" s="14" t="s">
        <v>13</v>
      </c>
    </row>
    <row r="7" spans="2:5" x14ac:dyDescent="0.45">
      <c r="B7" t="s">
        <v>49</v>
      </c>
      <c r="C7" s="26"/>
      <c r="D7" s="26"/>
      <c r="E7" s="26"/>
    </row>
    <row r="9" spans="2:5" x14ac:dyDescent="0.45">
      <c r="B9" t="s">
        <v>2</v>
      </c>
      <c r="C9" s="26"/>
      <c r="D9" s="26"/>
      <c r="E9" s="26"/>
    </row>
    <row r="11" spans="2:5" x14ac:dyDescent="0.45">
      <c r="B11" t="s">
        <v>1</v>
      </c>
      <c r="C11" s="26"/>
      <c r="D11" s="26"/>
      <c r="E11" s="26"/>
    </row>
    <row r="13" spans="2:5" s="4" customFormat="1" x14ac:dyDescent="0.45">
      <c r="B13" s="4" t="s">
        <v>50</v>
      </c>
      <c r="C13" s="34">
        <f>(1+C7)*(1+C9)*(1+C11)</f>
        <v>1</v>
      </c>
      <c r="D13" s="34">
        <f t="shared" ref="D13:E13" si="0">(1+D7)*(1+D9)*(1+D11)</f>
        <v>1</v>
      </c>
      <c r="E13" s="34">
        <f t="shared" si="0"/>
        <v>1</v>
      </c>
    </row>
    <row r="15" spans="2:5" x14ac:dyDescent="0.45">
      <c r="B15" t="s">
        <v>51</v>
      </c>
      <c r="C15" s="26"/>
      <c r="D15" s="26"/>
      <c r="E15" s="26"/>
    </row>
    <row r="17" spans="2:5" s="4" customFormat="1" x14ac:dyDescent="0.45">
      <c r="B17" s="4" t="s">
        <v>1160</v>
      </c>
      <c r="C17" s="34">
        <f>C13*(1+C15)</f>
        <v>1</v>
      </c>
      <c r="D17" s="34">
        <f t="shared" ref="D17:E17" si="1">D13*(1+D15)</f>
        <v>1</v>
      </c>
      <c r="E17" s="34">
        <f t="shared" si="1"/>
        <v>1</v>
      </c>
    </row>
    <row r="18" spans="2:5" s="4" customFormat="1" x14ac:dyDescent="0.45">
      <c r="C18" s="34"/>
      <c r="D18" s="34"/>
      <c r="E18" s="34"/>
    </row>
    <row r="20" spans="2:5" x14ac:dyDescent="0.45">
      <c r="B20" s="4" t="s">
        <v>24</v>
      </c>
      <c r="C20" s="26"/>
      <c r="D20" s="26"/>
      <c r="E2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F5C55BF1D3814A9780CFD66D018A55" ma:contentTypeVersion="8" ma:contentTypeDescription="Create a new document." ma:contentTypeScope="" ma:versionID="a20161400773e5a973e8bfd5c514f22d">
  <xsd:schema xmlns:xsd="http://www.w3.org/2001/XMLSchema" xmlns:xs="http://www.w3.org/2001/XMLSchema" xmlns:p="http://schemas.microsoft.com/office/2006/metadata/properties" xmlns:ns2="26108974-ee81-4d92-9938-53236a4d7764" xmlns:ns3="fa932a79-22aa-4d37-91cf-c80e1fe92fa2" xmlns:ns4="0d2c0b90-7933-4143-90fc-02bd1832f434" xmlns:ns5="6f577870-d1bc-435a-a875-457a02ffe45a" targetNamespace="http://schemas.microsoft.com/office/2006/metadata/properties" ma:root="true" ma:fieldsID="8b553482a0f6a2f8efab55f777596b64" ns2:_="" ns3:_="" ns4:_="" ns5:_="">
    <xsd:import namespace="26108974-ee81-4d92-9938-53236a4d7764"/>
    <xsd:import namespace="fa932a79-22aa-4d37-91cf-c80e1fe92fa2"/>
    <xsd:import namespace="0d2c0b90-7933-4143-90fc-02bd1832f434"/>
    <xsd:import namespace="6f577870-d1bc-435a-a875-457a02ffe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4:MediaServiceObjectDetectorVersions" minOccurs="0"/>
                <xsd:element ref="ns4:lcf76f155ced4ddcb4097134ff3c332f" minOccurs="0"/>
                <xsd:element ref="ns5:TaxCatchAll"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08974-ee81-4d92-9938-53236a4d7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932a79-22aa-4d37-91cf-c80e1fe92fa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2c0b90-7933-4143-90fc-02bd1832f434" elementFormDefault="qualified">
    <xsd:import namespace="http://schemas.microsoft.com/office/2006/documentManagement/types"/>
    <xsd:import namespace="http://schemas.microsoft.com/office/infopath/2007/PartnerControls"/>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7d2a979-002b-442d-8eb6-2c8f3232aef8"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577870-d1bc-435a-a875-457a02ffe45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f577870-d1bc-435a-a875-457a02ffe45a}" ma:internalName="TaxCatchAll" ma:showField="CatchAllData" ma:web="fa932a79-22aa-4d37-91cf-c80e1fe92f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f577870-d1bc-435a-a875-457a02ffe45a" xsi:nil="true"/>
    <lcf76f155ced4ddcb4097134ff3c332f xmlns="0d2c0b90-7933-4143-90fc-02bd1832f4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4352B7-CAF2-4D8E-A2A2-8C5F4C75F3B9}"/>
</file>

<file path=customXml/itemProps2.xml><?xml version="1.0" encoding="utf-8"?>
<ds:datastoreItem xmlns:ds="http://schemas.openxmlformats.org/officeDocument/2006/customXml" ds:itemID="{ABBBBFBE-5011-4A37-B3F9-9C21D75113C2}"/>
</file>

<file path=customXml/itemProps3.xml><?xml version="1.0" encoding="utf-8"?>
<ds:datastoreItem xmlns:ds="http://schemas.openxmlformats.org/officeDocument/2006/customXml" ds:itemID="{91533A73-4180-43F3-9A20-42250BA4DC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Total Evaluated Price</vt:lpstr>
      <vt:lpstr>Material Cost and Price</vt:lpstr>
      <vt:lpstr>Air Wings Labor Cost and Price</vt:lpstr>
      <vt:lpstr>Draken Labor Cost and Price</vt:lpstr>
      <vt:lpstr>ATAC Labor Cost and Price</vt:lpstr>
      <vt:lpstr>LOE Summary</vt:lpstr>
      <vt:lpstr>BOE</vt:lpstr>
      <vt:lpstr>Wrap</vt:lpstr>
      <vt:lpstr>Direct Labor Rates</vt:lpstr>
      <vt:lpstr>SCA WD Geo 1</vt:lpstr>
      <vt:lpstr>Geo</vt:lpstr>
      <vt:lpstr>LCAT Descriptions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Diane</dc:creator>
  <cp:keywords/>
  <dc:description/>
  <cp:lastModifiedBy>David Huff</cp:lastModifiedBy>
  <cp:revision/>
  <dcterms:created xsi:type="dcterms:W3CDTF">2021-05-25T15:31:24Z</dcterms:created>
  <dcterms:modified xsi:type="dcterms:W3CDTF">2023-11-07T11:55:40Z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0x01010078F5C55BF1D3814A9780CFD66D018A55</vt:lpwstr>
  </property>
</Properties>
</file>